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28" windowWidth="15600" windowHeight="9252" tabRatio="982"/>
  </bookViews>
  <sheets>
    <sheet name="Souhrnná tabulka" sheetId="25" r:id="rId1"/>
  </sheets>
  <definedNames>
    <definedName name="_xlnm.Print_Area" localSheetId="0">'Souhrnná tabulka'!$A$1:$Q$141</definedName>
  </definedNames>
  <calcPr calcId="145621"/>
</workbook>
</file>

<file path=xl/calcChain.xml><?xml version="1.0" encoding="utf-8"?>
<calcChain xmlns="http://schemas.openxmlformats.org/spreadsheetml/2006/main">
  <c r="J116" i="25" l="1"/>
  <c r="I70" i="25"/>
  <c r="G70" i="25"/>
  <c r="J72" i="25" l="1"/>
  <c r="J73" i="25"/>
  <c r="J75" i="25"/>
  <c r="I116" i="25" l="1"/>
  <c r="H82" i="25"/>
  <c r="J82" i="25"/>
  <c r="J106" i="25" l="1"/>
  <c r="E52" i="25" l="1"/>
  <c r="I31" i="25"/>
  <c r="G105" i="25" l="1"/>
  <c r="G86" i="25"/>
  <c r="G30" i="25"/>
  <c r="E53" i="25" s="1"/>
  <c r="G12" i="25"/>
  <c r="F70" i="25" l="1"/>
  <c r="E70" i="25"/>
  <c r="K43" i="25"/>
  <c r="J43" i="25"/>
  <c r="H43" i="25"/>
  <c r="E30" i="25"/>
  <c r="G123" i="25" l="1"/>
  <c r="G116" i="25"/>
  <c r="G119" i="25" s="1"/>
  <c r="J114" i="25" l="1"/>
  <c r="J113" i="25"/>
  <c r="H114" i="25" l="1"/>
  <c r="H113" i="25"/>
  <c r="K114" i="25"/>
  <c r="K113" i="25"/>
  <c r="K122" i="25" l="1"/>
  <c r="J122" i="25"/>
  <c r="H122" i="25"/>
  <c r="D70" i="25" l="1"/>
  <c r="H73" i="25" l="1"/>
  <c r="H72" i="25"/>
  <c r="J42" i="25" l="1"/>
  <c r="H42" i="25"/>
  <c r="H77" i="25" l="1"/>
  <c r="H78" i="25"/>
  <c r="H79" i="25"/>
  <c r="H80" i="25"/>
  <c r="H81" i="25"/>
  <c r="H83" i="25"/>
  <c r="H84" i="25"/>
  <c r="H85" i="25"/>
  <c r="H66" i="25"/>
  <c r="H67" i="25"/>
  <c r="H68" i="25"/>
  <c r="H69" i="25"/>
  <c r="H64" i="25"/>
  <c r="H65" i="25"/>
  <c r="H63" i="25"/>
  <c r="H70" i="25" l="1"/>
  <c r="D52" i="25" l="1"/>
  <c r="K71" i="25"/>
  <c r="H71" i="25"/>
  <c r="K74" i="25"/>
  <c r="K75" i="25"/>
  <c r="J71" i="25"/>
  <c r="J74" i="25"/>
  <c r="H74" i="25"/>
  <c r="H75" i="25"/>
  <c r="G54" i="25"/>
  <c r="F130" i="25" l="1"/>
  <c r="G135" i="25"/>
  <c r="G136" i="25"/>
  <c r="J112" i="25"/>
  <c r="K112" i="25"/>
  <c r="H112" i="25"/>
  <c r="G16" i="25" l="1"/>
  <c r="H109" i="25"/>
  <c r="H115" i="25"/>
  <c r="H110" i="25"/>
  <c r="J37" i="25" l="1"/>
  <c r="H37" i="25"/>
  <c r="D30" i="25" l="1"/>
  <c r="J110" i="25" l="1"/>
  <c r="E23" i="25" l="1"/>
  <c r="D54" i="25" s="1"/>
  <c r="I30" i="25"/>
  <c r="I121" i="25" s="1"/>
  <c r="H53" i="25" l="1"/>
  <c r="I45" i="25"/>
  <c r="J13" i="25"/>
  <c r="K14" i="25" l="1"/>
  <c r="K65" i="25"/>
  <c r="K66" i="25"/>
  <c r="K67" i="25"/>
  <c r="K68" i="25"/>
  <c r="K69" i="25"/>
  <c r="K70" i="25"/>
  <c r="K76" i="25"/>
  <c r="K77" i="25"/>
  <c r="K78" i="25"/>
  <c r="K79" i="25"/>
  <c r="K80" i="25"/>
  <c r="K81" i="25"/>
  <c r="K83" i="25"/>
  <c r="K84" i="25"/>
  <c r="K85" i="25"/>
  <c r="K87" i="25"/>
  <c r="K88" i="25"/>
  <c r="K93" i="25"/>
  <c r="K94" i="25"/>
  <c r="K95" i="25"/>
  <c r="K96" i="25"/>
  <c r="K99" i="25"/>
  <c r="K101" i="25"/>
  <c r="K102" i="25"/>
  <c r="K106" i="25"/>
  <c r="K107" i="25"/>
  <c r="K111" i="25"/>
  <c r="K118" i="25"/>
  <c r="K120" i="25"/>
  <c r="K64" i="25"/>
  <c r="K63" i="25"/>
  <c r="K31" i="25"/>
  <c r="K33" i="25"/>
  <c r="K34" i="25"/>
  <c r="K36" i="25"/>
  <c r="K38" i="25"/>
  <c r="K40" i="25"/>
  <c r="K41" i="25"/>
  <c r="K44" i="25"/>
  <c r="K9" i="25"/>
  <c r="K7" i="25"/>
  <c r="I123" i="25"/>
  <c r="D123" i="25"/>
  <c r="H54" i="25"/>
  <c r="K15" i="25" l="1"/>
  <c r="K123" i="25"/>
  <c r="H117" i="25"/>
  <c r="H123" i="25" s="1"/>
  <c r="H120" i="25"/>
  <c r="J118" i="25"/>
  <c r="J117" i="25"/>
  <c r="J120" i="25"/>
  <c r="J123" i="25" l="1"/>
  <c r="E54" i="25"/>
  <c r="H13" i="25" l="1"/>
  <c r="K8" i="25"/>
  <c r="K11" i="25" l="1"/>
  <c r="G53" i="25" l="1"/>
  <c r="K10" i="25"/>
  <c r="J102" i="25" l="1"/>
  <c r="H102" i="25"/>
  <c r="J79" i="25" l="1"/>
  <c r="J78" i="25" l="1"/>
  <c r="E105" i="25" l="1"/>
  <c r="J44" i="25" l="1"/>
  <c r="H44" i="25"/>
  <c r="J36" i="25"/>
  <c r="H36" i="25"/>
  <c r="D105" i="25" l="1"/>
  <c r="D86" i="25"/>
  <c r="H86" i="25" s="1"/>
  <c r="D116" i="25" l="1"/>
  <c r="H116" i="25" s="1"/>
  <c r="J109" i="25"/>
  <c r="J108" i="25"/>
  <c r="H108" i="25"/>
  <c r="G52" i="25" l="1"/>
  <c r="G55" i="25" s="1"/>
  <c r="H52" i="25"/>
  <c r="H55" i="25" s="1"/>
  <c r="J115" i="25" l="1"/>
  <c r="I105" i="25"/>
  <c r="K105" i="25" s="1"/>
  <c r="J41" i="25" l="1"/>
  <c r="H41" i="25"/>
  <c r="J83" i="25"/>
  <c r="J34" i="25" l="1"/>
  <c r="D119" i="25" l="1"/>
  <c r="J96" i="25" l="1"/>
  <c r="H96" i="25"/>
  <c r="J94" i="25"/>
  <c r="H94" i="25"/>
  <c r="H32" i="25" l="1"/>
  <c r="J101" i="25" l="1"/>
  <c r="H101" i="25"/>
  <c r="H34" i="25" l="1"/>
  <c r="K121" i="25" l="1"/>
  <c r="J14" i="25"/>
  <c r="J15" i="25"/>
  <c r="F30" i="25"/>
  <c r="F45" i="25" s="1"/>
  <c r="K29" i="25"/>
  <c r="H121" i="25"/>
  <c r="J121" i="25" l="1"/>
  <c r="D53" i="25" l="1"/>
  <c r="D55" i="25" s="1"/>
  <c r="F54" i="25"/>
  <c r="H15" i="25"/>
  <c r="D12" i="25"/>
  <c r="I54" i="25"/>
  <c r="I12" i="25"/>
  <c r="I86" i="25"/>
  <c r="J111" i="25"/>
  <c r="H111" i="25"/>
  <c r="J107" i="25"/>
  <c r="H107" i="25"/>
  <c r="H106" i="25"/>
  <c r="F105" i="25"/>
  <c r="J104" i="25"/>
  <c r="H104" i="25"/>
  <c r="J100" i="25"/>
  <c r="H100" i="25"/>
  <c r="J99" i="25"/>
  <c r="H99" i="25"/>
  <c r="J98" i="25"/>
  <c r="H98" i="25"/>
  <c r="J97" i="25"/>
  <c r="H97" i="25"/>
  <c r="J95" i="25"/>
  <c r="H95" i="25"/>
  <c r="J93" i="25"/>
  <c r="H93" i="25"/>
  <c r="J92" i="25"/>
  <c r="H92" i="25"/>
  <c r="J91" i="25"/>
  <c r="H91" i="25"/>
  <c r="J90" i="25"/>
  <c r="H90" i="25"/>
  <c r="J89" i="25"/>
  <c r="H89" i="25"/>
  <c r="J88" i="25"/>
  <c r="H88" i="25"/>
  <c r="J87" i="25"/>
  <c r="H87" i="25"/>
  <c r="F86" i="25"/>
  <c r="E86" i="25"/>
  <c r="E116" i="25" s="1"/>
  <c r="E119" i="25" s="1"/>
  <c r="J85" i="25"/>
  <c r="J84" i="25"/>
  <c r="J81" i="25"/>
  <c r="J80" i="25"/>
  <c r="J77" i="25"/>
  <c r="H76" i="25"/>
  <c r="J70" i="25"/>
  <c r="I130" i="25" s="1"/>
  <c r="J69" i="25"/>
  <c r="J68" i="25"/>
  <c r="J67" i="25"/>
  <c r="J66" i="25"/>
  <c r="J65" i="25"/>
  <c r="J64" i="25"/>
  <c r="J63" i="25"/>
  <c r="M52" i="25"/>
  <c r="D45" i="25"/>
  <c r="J40" i="25"/>
  <c r="H40" i="25"/>
  <c r="J39" i="25"/>
  <c r="H39" i="25"/>
  <c r="J38" i="25"/>
  <c r="H38" i="25"/>
  <c r="J33" i="25"/>
  <c r="H33" i="25"/>
  <c r="J31" i="25"/>
  <c r="H31" i="25"/>
  <c r="H14" i="25"/>
  <c r="F12" i="25"/>
  <c r="F16" i="25" s="1"/>
  <c r="E12" i="25"/>
  <c r="E16" i="25" s="1"/>
  <c r="J11" i="25"/>
  <c r="H11" i="25"/>
  <c r="J10" i="25"/>
  <c r="H10" i="25"/>
  <c r="J9" i="25"/>
  <c r="H9" i="25"/>
  <c r="J8" i="25"/>
  <c r="H8" i="25"/>
  <c r="H7" i="25"/>
  <c r="J35" i="25"/>
  <c r="H35" i="25"/>
  <c r="J76" i="25"/>
  <c r="J7" i="25"/>
  <c r="K116" i="25" l="1"/>
  <c r="F116" i="25"/>
  <c r="F119" i="25" s="1"/>
  <c r="H105" i="25"/>
  <c r="I119" i="25"/>
  <c r="G130" i="25" s="1"/>
  <c r="K86" i="25"/>
  <c r="E45" i="25"/>
  <c r="K30" i="25"/>
  <c r="I16" i="25"/>
  <c r="K12" i="25"/>
  <c r="J105" i="25"/>
  <c r="D16" i="25"/>
  <c r="H16" i="25" s="1"/>
  <c r="J86" i="25"/>
  <c r="H12" i="25"/>
  <c r="F129" i="25"/>
  <c r="I53" i="25"/>
  <c r="J12" i="25"/>
  <c r="H30" i="25"/>
  <c r="J30" i="25"/>
  <c r="K16" i="25" l="1"/>
  <c r="G129" i="25"/>
  <c r="J119" i="25"/>
  <c r="H119" i="25"/>
  <c r="K119" i="25"/>
  <c r="J16" i="25"/>
  <c r="G134" i="25"/>
  <c r="F131" i="25"/>
  <c r="G133" i="25" s="1"/>
  <c r="F53" i="25"/>
  <c r="G138" i="25" l="1"/>
  <c r="G131" i="25"/>
  <c r="K45" i="25"/>
  <c r="J29" i="25" l="1"/>
  <c r="E55" i="25"/>
  <c r="G45" i="25"/>
  <c r="H45" i="25" s="1"/>
  <c r="H29" i="25"/>
  <c r="I52" i="25"/>
  <c r="F52" i="25" l="1"/>
  <c r="F55" i="25" s="1"/>
  <c r="J45" i="25"/>
  <c r="L52" i="25"/>
  <c r="N52" i="25" s="1"/>
  <c r="P52" i="25" s="1"/>
  <c r="I55" i="25" l="1"/>
</calcChain>
</file>

<file path=xl/sharedStrings.xml><?xml version="1.0" encoding="utf-8"?>
<sst xmlns="http://schemas.openxmlformats.org/spreadsheetml/2006/main" count="207" uniqueCount="153">
  <si>
    <t>Rekapitulace</t>
  </si>
  <si>
    <t>snížení výdajů</t>
  </si>
  <si>
    <t>saldo</t>
  </si>
  <si>
    <t xml:space="preserve">DRUH PŘÍJMŮ </t>
  </si>
  <si>
    <t>Třída 3 - kapitálové příjmy celkem</t>
  </si>
  <si>
    <t>Třída 4 - přijaté transfery celkem</t>
  </si>
  <si>
    <t>P Ř Í J M Y /bez financování/:</t>
  </si>
  <si>
    <t>Financování (volné FP na účtech)</t>
  </si>
  <si>
    <t>PŘÍJMY CELKEM :</t>
  </si>
  <si>
    <t xml:space="preserve">ORGANIZAČNÍ JEDNOTKA </t>
  </si>
  <si>
    <t xml:space="preserve">01 - ODBOR EKONOMIKY </t>
  </si>
  <si>
    <t xml:space="preserve">04 - ODBOR SOCIÁLNÍCH VĚCÍ </t>
  </si>
  <si>
    <t xml:space="preserve">07 - ODBOR ŠKOLSTVÍ </t>
  </si>
  <si>
    <t xml:space="preserve">15 - MĚSTSKÁ POLICIE </t>
  </si>
  <si>
    <t>18 - ORGANIZAČNÍ SLOŽKA - PRACOVNÍ SKUPINA</t>
  </si>
  <si>
    <t>31 - PŘÍSPĚVKOVÉ ORGANIZACE</t>
  </si>
  <si>
    <t>Podkrušnohorský zoopark - provoz</t>
  </si>
  <si>
    <t>Podkrušnohorský zoopark - investice</t>
  </si>
  <si>
    <t>Podkrušnohorský zoopark - půjčka investice dofin. projektů</t>
  </si>
  <si>
    <t>Podkrušnohorský zoopark - půjčka neinvestice dofin. projektů</t>
  </si>
  <si>
    <t>Podkrušnohorský zoopark - neinvestice  projekty</t>
  </si>
  <si>
    <t>Podkrušnohorský zoopark - investice  projekty</t>
  </si>
  <si>
    <t>Městské lesy - provoz</t>
  </si>
  <si>
    <t>Sociální služby Chomutov - provoz</t>
  </si>
  <si>
    <t>Sociální služby Chomutov - investice</t>
  </si>
  <si>
    <t>Technické služby města Chomutova - provoz</t>
  </si>
  <si>
    <t>Technické služby města Chomutova - investice</t>
  </si>
  <si>
    <t>Středisko knihov. a kultur.služeb - provoz</t>
  </si>
  <si>
    <t xml:space="preserve">32 - OBCHODNÍ SPOLEČNOSTI </t>
  </si>
  <si>
    <t>Dopravní podnik měst CV a Jirkova a.s.</t>
  </si>
  <si>
    <t>Dopravní podnik měst CV a Jirkova a.s. - rekreační doprava</t>
  </si>
  <si>
    <t>KULTURA A SPORT CHOMUTOV S.R.O. - provoz</t>
  </si>
  <si>
    <t>VÝDAJE CELKEM :</t>
  </si>
  <si>
    <t>z toho: běžné výdaje</t>
  </si>
  <si>
    <t>Objem příjmů</t>
  </si>
  <si>
    <t xml:space="preserve">Objem výdajů </t>
  </si>
  <si>
    <t>ROZDÍL</t>
  </si>
  <si>
    <t>Třída 5 - běžné výdaje</t>
  </si>
  <si>
    <t>Třída 6 - kapitálové výdaje</t>
  </si>
  <si>
    <t xml:space="preserve">DRUH VÝDAJŮ </t>
  </si>
  <si>
    <t>Provozní rozpočet</t>
  </si>
  <si>
    <t>Kapitálový rozpočet</t>
  </si>
  <si>
    <t>Příjmy</t>
  </si>
  <si>
    <t>Výdaje</t>
  </si>
  <si>
    <t>Saldo</t>
  </si>
  <si>
    <t>Celkem</t>
  </si>
  <si>
    <t>SOUHRNNÁ REKAPITULACE</t>
  </si>
  <si>
    <t xml:space="preserve">Financování: </t>
  </si>
  <si>
    <t>Čisté provozní saldo</t>
  </si>
  <si>
    <t>Saldo bez vratek dotací</t>
  </si>
  <si>
    <t>saldo konečné</t>
  </si>
  <si>
    <t>provozní náklady projektové</t>
  </si>
  <si>
    <t>rezerva FRMK (jež je provozní, ale účelově určená na investice)</t>
  </si>
  <si>
    <t>Rozpočet</t>
  </si>
  <si>
    <t>Požadavky</t>
  </si>
  <si>
    <t>Úprava OE</t>
  </si>
  <si>
    <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</si>
  <si>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</si>
  <si>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</si>
  <si>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t>Saldo po úpravách OE</t>
  </si>
  <si>
    <t>Příjmy po úpravách OE</t>
  </si>
  <si>
    <t>Výdaje po úpravách OE</t>
  </si>
  <si>
    <t>Financování</t>
  </si>
  <si>
    <t>portfólio</t>
  </si>
  <si>
    <t>FIN/P vol.fin. prostř.</t>
  </si>
  <si>
    <t xml:space="preserve"> Financování: </t>
  </si>
  <si>
    <t>FIN/P - JαT Banka</t>
  </si>
  <si>
    <t>přebytek/deficit</t>
  </si>
  <si>
    <t>Středisko knihov. a kultur.služeb - investice projekt</t>
  </si>
  <si>
    <t xml:space="preserve">Sociální služby Chomutov - dotace na sociální služby </t>
  </si>
  <si>
    <t xml:space="preserve">  </t>
  </si>
  <si>
    <t>Dopravní podnik měst CV a Jirkova a.s. - příspěvek na bezplatnou MHD</t>
  </si>
  <si>
    <t>Dopravní podnik měst CV a Jirkova a.s. - nákup služeb dle příkazní smlouvy</t>
  </si>
  <si>
    <t>01 - ODBOR EKONOMIKY - REZERVA - běžná</t>
  </si>
  <si>
    <t xml:space="preserve">02 - ODBOR MAJETKU MĚSTA </t>
  </si>
  <si>
    <t xml:space="preserve">05 - ODBOR ŽIVOTNÍHO PROSTŘEDÍ </t>
  </si>
  <si>
    <t xml:space="preserve">08 - ÚSEK KANCELÁŘ TAJEMNÍKA </t>
  </si>
  <si>
    <t>09 - ODBOR INTERNÍ AUDIT</t>
  </si>
  <si>
    <t>Městské lesy - projekt, náhrady</t>
  </si>
  <si>
    <t>Středisko knihov. a kultur.služeb - regionální funkce knihoven</t>
  </si>
  <si>
    <t xml:space="preserve"> 49 170,0 tis. Kč - splátka půjčených FP (revolvingový úvěr)</t>
  </si>
  <si>
    <t>11 - ODBOR STAVEBNÍ ÚŘAD</t>
  </si>
  <si>
    <t>(volné FP)</t>
  </si>
  <si>
    <t>PRIM</t>
  </si>
  <si>
    <t>1NÁM</t>
  </si>
  <si>
    <t>2NÁM</t>
  </si>
  <si>
    <t>TAJ</t>
  </si>
  <si>
    <t>Úspora z refinancování úvěru</t>
  </si>
  <si>
    <t>Financování (volné FP - portfolio J&amp;T INVESTIČNÍ SPOLEČNOST)</t>
  </si>
  <si>
    <t>portfólio J&amp;T Banka - FRM</t>
  </si>
  <si>
    <t>volné zdroje</t>
  </si>
  <si>
    <t xml:space="preserve">               kapitálové výdaje</t>
  </si>
  <si>
    <t xml:space="preserve">               financování - splátka půjčených FP</t>
  </si>
  <si>
    <t>VÝDAJE CELKEM, včetně financování</t>
  </si>
  <si>
    <t>ndf</t>
  </si>
  <si>
    <t>portfólio J&amp;T Banka - zhodnocovaný úvěr</t>
  </si>
  <si>
    <t>zvýšení příjmů</t>
  </si>
  <si>
    <t>prostředky na účtech a fondech</t>
  </si>
  <si>
    <t>FIN/P úspora refin. Úvěru</t>
  </si>
  <si>
    <t>Dopravní podnik měst CV a Jirkova a.s. - dopravní obslužnost dle smlouvy s ÚK</t>
  </si>
  <si>
    <t xml:space="preserve">03 - ODBOR ROZVOJE INVESTIC  </t>
  </si>
  <si>
    <t>Rozdíl oproti požadavku</t>
  </si>
  <si>
    <t xml:space="preserve">KULTURA A SPORT CHOMUTOV S.R.O. - investice </t>
  </si>
  <si>
    <t>zůstatek FRM</t>
  </si>
  <si>
    <t>(po zrušení fondu)</t>
  </si>
  <si>
    <t xml:space="preserve">      odbor</t>
  </si>
  <si>
    <t>neinvestiční příspěvky školám a školskému zařízení</t>
  </si>
  <si>
    <t>investiční příspěvky školám a školskému zařízení</t>
  </si>
  <si>
    <t>10 - ODBOR INFORMAČNÍCH TECHNOLOGIÍ</t>
  </si>
  <si>
    <t>13 - ODBOR VNĚJŠÍCH VZTAHŮ</t>
  </si>
  <si>
    <t>16 - ORGANIZAČNÍ SLOŽKA - JEDN. SBORU DOBROVOL. HASIČŮ</t>
  </si>
  <si>
    <t>Chomutov re:KULT, z.ú.</t>
  </si>
  <si>
    <t xml:space="preserve">               financování - volné FP na účtech</t>
  </si>
  <si>
    <t>pouze dle potřeby</t>
  </si>
  <si>
    <t>VÝDAJE CELKEM:</t>
  </si>
  <si>
    <t xml:space="preserve">               OE - investiční rezerva</t>
  </si>
  <si>
    <t xml:space="preserve">ORI </t>
  </si>
  <si>
    <t>OŠ</t>
  </si>
  <si>
    <t>ÚKT</t>
  </si>
  <si>
    <t>OIT</t>
  </si>
  <si>
    <t>OVV</t>
  </si>
  <si>
    <t>MěPo</t>
  </si>
  <si>
    <t>PS</t>
  </si>
  <si>
    <t>PZOO - vratka nájmů</t>
  </si>
  <si>
    <t>PZOO - ostatní</t>
  </si>
  <si>
    <t>KASCV</t>
  </si>
  <si>
    <t>z toho:     OMM</t>
  </si>
  <si>
    <t>TSMCH</t>
  </si>
  <si>
    <t>FP  pro školy na posílení platové úrovně pro zvýšení kvality vzdělávání</t>
  </si>
  <si>
    <t>FP pro školy na řešení problematiky žáků ze sociokulturního nevhodného prostředí</t>
  </si>
  <si>
    <t>celkem</t>
  </si>
  <si>
    <t>část zůstatku FO</t>
  </si>
  <si>
    <t>Návrh rozpočtu statutárního města Chomutova pro rok 2019</t>
  </si>
  <si>
    <t>NÁVRH ROZPOČTU r. 2019 - PŘÍJMY (v tis. Kč)</t>
  </si>
  <si>
    <t>NÁVRH ROZPOČTU r. 2019 - VÝDAJE (v tis. Kč)</t>
  </si>
  <si>
    <t>Schválený rozpočet 2018</t>
  </si>
  <si>
    <t>Upravený rozpočet 2018</t>
  </si>
  <si>
    <t>Skutečnost k 30.6.2018</t>
  </si>
  <si>
    <t>Požadavek 2019</t>
  </si>
  <si>
    <t>Rozdíl ke SR 2018</t>
  </si>
  <si>
    <t>Návrh OE rozpočet 2019</t>
  </si>
  <si>
    <t>Změna oproti UR 2018</t>
  </si>
  <si>
    <t>NÁVRH ROZPOČTU r. 2019 - REKAPITULACE (v tis. Kč)</t>
  </si>
  <si>
    <t>NÁVRH ROZPOČTU r. 2019 - VÝDAJE - PODROBNĚJŠÍ ČLENĚNÍ (v tis. Kč)</t>
  </si>
  <si>
    <t xml:space="preserve">               financování (změna stavu FP na účtech)</t>
  </si>
  <si>
    <t>Sociální služby Chomutov - projekt ÚZ 13013</t>
  </si>
  <si>
    <t>Středisko knihov. a kultur.služeb - neinvestice projekt</t>
  </si>
  <si>
    <t>KULTURA A SPORT CHOMUTOV S.R.O. - účelová dotace - investice</t>
  </si>
  <si>
    <t>KULTURA A SPORT CHOMUTOV S.R.O. - účelová dotace - oprava</t>
  </si>
  <si>
    <t>SKKS</t>
  </si>
  <si>
    <t>06 - ODBOR DOPRAVNÍCH A SPRÁVNÍCH ČINNOSTÍ</t>
  </si>
  <si>
    <t>14 -OBECNÍ ŽIVNOSTENSKÝ ÚŘAD</t>
  </si>
  <si>
    <t>12 - ÚKT - agenda personální a mzdová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</si>
</sst>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[Red]\-#,##0.00\ 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2"/>
      <color indexed="9"/>
      <name val="Calibri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Calibri"/>
      <family val="2"/>
      <charset val="238"/>
    </font>
    <font>
      <sz val="7"/>
      <color indexed="9"/>
      <name val="Calibri"/>
      <family val="2"/>
      <charset val="238"/>
    </font>
    <font>
      <sz val="22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2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2"/>
      <color indexed="9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rgb="FFFFC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Border="0" applyProtection="0"/>
    <xf numFmtId="0" fontId="12" fillId="0" borderId="0"/>
  </cellStyleXfs>
  <cellXfs count="288">
    <xf numFmtId="0" fontId="0" fillId="0" borderId="0" xfId="0"/>
    <xf numFmtId="0" fontId="0" fillId="0" borderId="0" xfId="0" applyFont="1" applyBorder="1"/>
    <xf numFmtId="0" fontId="0" fillId="0" borderId="0" xfId="0" applyFont="1"/>
    <xf numFmtId="0" fontId="4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/>
    <xf numFmtId="0" fontId="4" fillId="0" borderId="2" xfId="0" applyFont="1" applyBorder="1"/>
    <xf numFmtId="0" fontId="7" fillId="3" borderId="5" xfId="0" applyFont="1" applyFill="1" applyBorder="1" applyAlignment="1">
      <alignment horizontal="left"/>
    </xf>
    <xf numFmtId="164" fontId="7" fillId="3" borderId="6" xfId="0" applyNumberFormat="1" applyFont="1" applyFill="1" applyBorder="1"/>
    <xf numFmtId="0" fontId="7" fillId="3" borderId="6" xfId="0" applyFont="1" applyFill="1" applyBorder="1" applyAlignment="1"/>
    <xf numFmtId="164" fontId="4" fillId="0" borderId="7" xfId="0" applyNumberFormat="1" applyFont="1" applyBorder="1"/>
    <xf numFmtId="0" fontId="7" fillId="0" borderId="8" xfId="0" applyFont="1" applyFill="1" applyBorder="1" applyAlignment="1">
      <alignment horizontal="left"/>
    </xf>
    <xf numFmtId="164" fontId="7" fillId="0" borderId="8" xfId="0" applyNumberFormat="1" applyFont="1" applyBorder="1"/>
    <xf numFmtId="164" fontId="4" fillId="0" borderId="8" xfId="0" applyNumberFormat="1" applyFont="1" applyBorder="1"/>
    <xf numFmtId="0" fontId="4" fillId="0" borderId="9" xfId="0" applyFont="1" applyBorder="1"/>
    <xf numFmtId="0" fontId="4" fillId="0" borderId="0" xfId="0" applyFont="1"/>
    <xf numFmtId="0" fontId="4" fillId="0" borderId="0" xfId="0" applyFont="1" applyBorder="1"/>
    <xf numFmtId="0" fontId="7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6" xfId="0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right"/>
    </xf>
    <xf numFmtId="0" fontId="7" fillId="0" borderId="6" xfId="0" applyFont="1" applyBorder="1"/>
    <xf numFmtId="4" fontId="7" fillId="0" borderId="6" xfId="0" applyNumberFormat="1" applyFont="1" applyBorder="1"/>
    <xf numFmtId="0" fontId="1" fillId="2" borderId="5" xfId="0" applyFont="1" applyFill="1" applyBorder="1" applyAlignment="1"/>
    <xf numFmtId="4" fontId="1" fillId="2" borderId="6" xfId="0" applyNumberFormat="1" applyFont="1" applyFill="1" applyBorder="1"/>
    <xf numFmtId="4" fontId="7" fillId="0" borderId="0" xfId="0" applyNumberFormat="1" applyFont="1" applyFill="1" applyBorder="1"/>
    <xf numFmtId="4" fontId="4" fillId="0" borderId="0" xfId="0" applyNumberFormat="1" applyFont="1" applyFill="1" applyBorder="1"/>
    <xf numFmtId="4" fontId="4" fillId="0" borderId="7" xfId="0" applyNumberFormat="1" applyFont="1" applyFill="1" applyBorder="1" applyAlignment="1">
      <alignment horizontal="right"/>
    </xf>
    <xf numFmtId="0" fontId="9" fillId="0" borderId="0" xfId="0" applyFont="1" applyBorder="1"/>
    <xf numFmtId="0" fontId="7" fillId="3" borderId="6" xfId="0" applyFont="1" applyFill="1" applyBorder="1"/>
    <xf numFmtId="164" fontId="7" fillId="3" borderId="6" xfId="0" applyNumberFormat="1" applyFont="1" applyFill="1" applyBorder="1" applyAlignment="1">
      <alignment horizontal="right"/>
    </xf>
    <xf numFmtId="0" fontId="7" fillId="3" borderId="6" xfId="0" applyFont="1" applyFill="1" applyBorder="1" applyAlignment="1">
      <alignment horizontal="left"/>
    </xf>
    <xf numFmtId="0" fontId="7" fillId="3" borderId="10" xfId="0" applyFont="1" applyFill="1" applyBorder="1"/>
    <xf numFmtId="164" fontId="7" fillId="0" borderId="4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Border="1" applyAlignment="1"/>
    <xf numFmtId="0" fontId="1" fillId="0" borderId="0" xfId="0" applyFont="1" applyFill="1" applyBorder="1" applyAlignment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1" fillId="2" borderId="6" xfId="0" applyFont="1" applyFill="1" applyBorder="1" applyAlignment="1"/>
    <xf numFmtId="0" fontId="7" fillId="0" borderId="12" xfId="0" applyFont="1" applyFill="1" applyBorder="1" applyAlignment="1"/>
    <xf numFmtId="0" fontId="11" fillId="2" borderId="5" xfId="0" applyFont="1" applyFill="1" applyBorder="1" applyAlignment="1"/>
    <xf numFmtId="164" fontId="11" fillId="2" borderId="6" xfId="0" applyNumberFormat="1" applyFont="1" applyFill="1" applyBorder="1"/>
    <xf numFmtId="164" fontId="7" fillId="0" borderId="12" xfId="0" applyNumberFormat="1" applyFont="1" applyBorder="1"/>
    <xf numFmtId="0" fontId="11" fillId="2" borderId="6" xfId="0" applyFont="1" applyFill="1" applyBorder="1"/>
    <xf numFmtId="0" fontId="7" fillId="0" borderId="0" xfId="0" applyFont="1" applyFill="1"/>
    <xf numFmtId="0" fontId="4" fillId="0" borderId="0" xfId="0" applyFont="1" applyFill="1"/>
    <xf numFmtId="49" fontId="0" fillId="0" borderId="0" xfId="0" applyNumberFormat="1" applyFont="1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4" fillId="0" borderId="0" xfId="0" applyNumberFormat="1" applyFont="1" applyFill="1" applyBorder="1"/>
    <xf numFmtId="4" fontId="0" fillId="0" borderId="0" xfId="0" applyNumberFormat="1" applyFont="1"/>
    <xf numFmtId="4" fontId="7" fillId="0" borderId="6" xfId="0" applyNumberFormat="1" applyFont="1" applyBorder="1" applyAlignment="1">
      <alignment horizontal="right"/>
    </xf>
    <xf numFmtId="4" fontId="1" fillId="2" borderId="6" xfId="0" applyNumberFormat="1" applyFont="1" applyFill="1" applyBorder="1" applyAlignment="1">
      <alignment horizontal="right"/>
    </xf>
    <xf numFmtId="4" fontId="4" fillId="0" borderId="13" xfId="0" applyNumberFormat="1" applyFont="1" applyBorder="1"/>
    <xf numFmtId="4" fontId="4" fillId="0" borderId="7" xfId="0" applyNumberFormat="1" applyFont="1" applyBorder="1"/>
    <xf numFmtId="4" fontId="4" fillId="0" borderId="13" xfId="0" applyNumberFormat="1" applyFont="1" applyFill="1" applyBorder="1" applyAlignment="1">
      <alignment horizontal="right"/>
    </xf>
    <xf numFmtId="0" fontId="4" fillId="0" borderId="13" xfId="0" applyFont="1" applyBorder="1"/>
    <xf numFmtId="164" fontId="4" fillId="0" borderId="0" xfId="0" applyNumberFormat="1" applyFont="1" applyBorder="1" applyAlignment="1"/>
    <xf numFmtId="4" fontId="1" fillId="2" borderId="6" xfId="0" applyNumberFormat="1" applyFont="1" applyFill="1" applyBorder="1" applyAlignment="1">
      <alignment horizontal="center" wrapText="1"/>
    </xf>
    <xf numFmtId="0" fontId="7" fillId="5" borderId="6" xfId="0" applyFont="1" applyFill="1" applyBorder="1" applyAlignment="1"/>
    <xf numFmtId="4" fontId="7" fillId="5" borderId="5" xfId="0" applyNumberFormat="1" applyFont="1" applyFill="1" applyBorder="1" applyAlignment="1">
      <alignment horizontal="right"/>
    </xf>
    <xf numFmtId="4" fontId="7" fillId="5" borderId="6" xfId="0" applyNumberFormat="1" applyFont="1" applyFill="1" applyBorder="1" applyAlignment="1">
      <alignment horizontal="right"/>
    </xf>
    <xf numFmtId="4" fontId="2" fillId="5" borderId="6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19" fillId="0" borderId="0" xfId="1"/>
    <xf numFmtId="164" fontId="4" fillId="0" borderId="18" xfId="0" applyNumberFormat="1" applyFont="1" applyBorder="1"/>
    <xf numFmtId="0" fontId="14" fillId="0" borderId="0" xfId="0" applyFont="1"/>
    <xf numFmtId="4" fontId="14" fillId="0" borderId="0" xfId="0" applyNumberFormat="1" applyFont="1"/>
    <xf numFmtId="0" fontId="7" fillId="0" borderId="10" xfId="0" applyFont="1" applyFill="1" applyBorder="1" applyAlignment="1"/>
    <xf numFmtId="4" fontId="16" fillId="0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4" fontId="17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/>
    <xf numFmtId="4" fontId="16" fillId="0" borderId="0" xfId="0" applyNumberFormat="1" applyFont="1" applyFill="1" applyBorder="1"/>
    <xf numFmtId="0" fontId="7" fillId="0" borderId="7" xfId="0" applyFont="1" applyFill="1" applyBorder="1" applyAlignment="1"/>
    <xf numFmtId="0" fontId="14" fillId="0" borderId="0" xfId="0" applyFont="1" applyAlignment="1"/>
    <xf numFmtId="0" fontId="1" fillId="6" borderId="5" xfId="0" applyFont="1" applyFill="1" applyBorder="1" applyAlignment="1">
      <alignment horizontal="center"/>
    </xf>
    <xf numFmtId="0" fontId="2" fillId="0" borderId="11" xfId="0" applyFont="1" applyBorder="1"/>
    <xf numFmtId="0" fontId="2" fillId="0" borderId="14" xfId="0" applyFont="1" applyBorder="1"/>
    <xf numFmtId="0" fontId="7" fillId="7" borderId="5" xfId="0" applyFont="1" applyFill="1" applyBorder="1"/>
    <xf numFmtId="0" fontId="1" fillId="6" borderId="1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2" fontId="0" fillId="0" borderId="0" xfId="0" applyNumberFormat="1" applyFont="1" applyFill="1"/>
    <xf numFmtId="4" fontId="0" fillId="0" borderId="0" xfId="0" applyNumberFormat="1" applyFont="1" applyFill="1" applyBorder="1"/>
    <xf numFmtId="0" fontId="18" fillId="0" borderId="0" xfId="0" applyFont="1"/>
    <xf numFmtId="49" fontId="18" fillId="0" borderId="0" xfId="0" applyNumberFormat="1" applyFont="1"/>
    <xf numFmtId="4" fontId="22" fillId="0" borderId="0" xfId="0" applyNumberFormat="1" applyFont="1" applyFill="1" applyBorder="1" applyAlignment="1">
      <alignment horizontal="right"/>
    </xf>
    <xf numFmtId="4" fontId="24" fillId="0" borderId="10" xfId="0" applyNumberFormat="1" applyFont="1" applyFill="1" applyBorder="1" applyAlignment="1">
      <alignment horizontal="right"/>
    </xf>
    <xf numFmtId="4" fontId="24" fillId="0" borderId="10" xfId="0" applyNumberFormat="1" applyFont="1" applyBorder="1"/>
    <xf numFmtId="4" fontId="24" fillId="0" borderId="7" xfId="0" applyNumberFormat="1" applyFont="1" applyFill="1" applyBorder="1" applyAlignment="1">
      <alignment horizontal="right"/>
    </xf>
    <xf numFmtId="0" fontId="25" fillId="8" borderId="5" xfId="0" applyFont="1" applyFill="1" applyBorder="1" applyAlignment="1">
      <alignment horizontal="left"/>
    </xf>
    <xf numFmtId="164" fontId="25" fillId="8" borderId="6" xfId="0" applyNumberFormat="1" applyFont="1" applyFill="1" applyBorder="1"/>
    <xf numFmtId="164" fontId="7" fillId="7" borderId="6" xfId="0" applyNumberFormat="1" applyFont="1" applyFill="1" applyBorder="1"/>
    <xf numFmtId="164" fontId="7" fillId="7" borderId="17" xfId="0" applyNumberFormat="1" applyFont="1" applyFill="1" applyBorder="1"/>
    <xf numFmtId="4" fontId="7" fillId="9" borderId="0" xfId="0" applyNumberFormat="1" applyFont="1" applyFill="1" applyBorder="1" applyAlignment="1">
      <alignment horizontal="right"/>
    </xf>
    <xf numFmtId="0" fontId="26" fillId="9" borderId="0" xfId="0" applyFont="1" applyFill="1" applyAlignment="1">
      <alignment horizontal="right"/>
    </xf>
    <xf numFmtId="0" fontId="27" fillId="9" borderId="0" xfId="0" applyFont="1" applyFill="1" applyAlignment="1">
      <alignment horizontal="right"/>
    </xf>
    <xf numFmtId="0" fontId="26" fillId="9" borderId="0" xfId="0" applyFont="1" applyFill="1" applyBorder="1" applyAlignment="1">
      <alignment horizontal="right"/>
    </xf>
    <xf numFmtId="4" fontId="26" fillId="9" borderId="0" xfId="0" applyNumberFormat="1" applyFont="1" applyFill="1" applyBorder="1" applyAlignment="1">
      <alignment horizontal="right"/>
    </xf>
    <xf numFmtId="0" fontId="7" fillId="9" borderId="0" xfId="0" applyFont="1" applyFill="1" applyBorder="1" applyAlignment="1">
      <alignment horizontal="right"/>
    </xf>
    <xf numFmtId="4" fontId="25" fillId="2" borderId="6" xfId="0" applyNumberFormat="1" applyFont="1" applyFill="1" applyBorder="1"/>
    <xf numFmtId="164" fontId="7" fillId="3" borderId="4" xfId="0" applyNumberFormat="1" applyFont="1" applyFill="1" applyBorder="1"/>
    <xf numFmtId="164" fontId="4" fillId="0" borderId="13" xfId="0" applyNumberFormat="1" applyFont="1" applyBorder="1"/>
    <xf numFmtId="4" fontId="4" fillId="0" borderId="12" xfId="0" applyNumberFormat="1" applyFont="1" applyBorder="1"/>
    <xf numFmtId="0" fontId="24" fillId="0" borderId="0" xfId="0" applyFont="1"/>
    <xf numFmtId="0" fontId="7" fillId="0" borderId="0" xfId="0" applyFont="1" applyFill="1" applyBorder="1" applyAlignment="1">
      <alignment horizontal="left" indent="1"/>
    </xf>
    <xf numFmtId="164" fontId="4" fillId="0" borderId="4" xfId="0" applyNumberFormat="1" applyFont="1" applyBorder="1"/>
    <xf numFmtId="0" fontId="29" fillId="0" borderId="0" xfId="0" applyFont="1"/>
    <xf numFmtId="0" fontId="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164" fontId="4" fillId="9" borderId="7" xfId="0" applyNumberFormat="1" applyFont="1" applyFill="1" applyBorder="1"/>
    <xf numFmtId="164" fontId="4" fillId="9" borderId="8" xfId="0" applyNumberFormat="1" applyFont="1" applyFill="1" applyBorder="1"/>
    <xf numFmtId="164" fontId="7" fillId="0" borderId="10" xfId="0" applyNumberFormat="1" applyFont="1" applyBorder="1"/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22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4" xfId="0" applyFont="1" applyBorder="1"/>
    <xf numFmtId="0" fontId="7" fillId="0" borderId="13" xfId="0" applyFont="1" applyBorder="1"/>
    <xf numFmtId="164" fontId="7" fillId="0" borderId="13" xfId="0" applyNumberFormat="1" applyFont="1" applyBorder="1"/>
    <xf numFmtId="164" fontId="30" fillId="0" borderId="4" xfId="0" applyNumberFormat="1" applyFont="1" applyBorder="1"/>
    <xf numFmtId="164" fontId="0" fillId="0" borderId="4" xfId="0" applyNumberFormat="1" applyFont="1" applyBorder="1"/>
    <xf numFmtId="0" fontId="7" fillId="0" borderId="7" xfId="0" applyFont="1" applyBorder="1"/>
    <xf numFmtId="164" fontId="7" fillId="0" borderId="7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4" fontId="4" fillId="0" borderId="25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10" fontId="4" fillId="0" borderId="7" xfId="0" applyNumberFormat="1" applyFont="1" applyBorder="1"/>
    <xf numFmtId="10" fontId="4" fillId="0" borderId="7" xfId="0" applyNumberFormat="1" applyFont="1" applyBorder="1" applyAlignment="1">
      <alignment horizontal="right"/>
    </xf>
    <xf numFmtId="10" fontId="4" fillId="0" borderId="12" xfId="0" applyNumberFormat="1" applyFont="1" applyBorder="1"/>
    <xf numFmtId="10" fontId="4" fillId="0" borderId="6" xfId="0" applyNumberFormat="1" applyFont="1" applyBorder="1"/>
    <xf numFmtId="10" fontId="4" fillId="0" borderId="8" xfId="0" applyNumberFormat="1" applyFont="1" applyBorder="1"/>
    <xf numFmtId="10" fontId="31" fillId="8" borderId="6" xfId="0" applyNumberFormat="1" applyFont="1" applyFill="1" applyBorder="1"/>
    <xf numFmtId="10" fontId="4" fillId="3" borderId="6" xfId="0" applyNumberFormat="1" applyFont="1" applyFill="1" applyBorder="1"/>
    <xf numFmtId="10" fontId="4" fillId="0" borderId="10" xfId="0" applyNumberFormat="1" applyFont="1" applyBorder="1" applyAlignment="1">
      <alignment horizontal="right"/>
    </xf>
    <xf numFmtId="10" fontId="32" fillId="2" borderId="6" xfId="0" applyNumberFormat="1" applyFont="1" applyFill="1" applyBorder="1"/>
    <xf numFmtId="164" fontId="7" fillId="3" borderId="5" xfId="0" applyNumberFormat="1" applyFont="1" applyFill="1" applyBorder="1"/>
    <xf numFmtId="164" fontId="7" fillId="3" borderId="5" xfId="0" applyNumberFormat="1" applyFont="1" applyFill="1" applyBorder="1" applyAlignment="1">
      <alignment horizontal="right"/>
    </xf>
    <xf numFmtId="164" fontId="4" fillId="0" borderId="25" xfId="0" applyNumberFormat="1" applyFont="1" applyBorder="1"/>
    <xf numFmtId="164" fontId="4" fillId="0" borderId="22" xfId="0" applyNumberFormat="1" applyFont="1" applyBorder="1"/>
    <xf numFmtId="164" fontId="4" fillId="0" borderId="14" xfId="0" applyNumberFormat="1" applyFont="1" applyBorder="1"/>
    <xf numFmtId="164" fontId="4" fillId="0" borderId="16" xfId="0" applyNumberFormat="1" applyFont="1" applyBorder="1"/>
    <xf numFmtId="164" fontId="7" fillId="3" borderId="15" xfId="0" applyNumberFormat="1" applyFont="1" applyFill="1" applyBorder="1"/>
    <xf numFmtId="164" fontId="25" fillId="8" borderId="5" xfId="0" applyNumberFormat="1" applyFont="1" applyFill="1" applyBorder="1"/>
    <xf numFmtId="164" fontId="11" fillId="2" borderId="5" xfId="0" applyNumberFormat="1" applyFont="1" applyFill="1" applyBorder="1"/>
    <xf numFmtId="164" fontId="0" fillId="0" borderId="15" xfId="0" applyNumberFormat="1" applyFont="1" applyBorder="1"/>
    <xf numFmtId="10" fontId="4" fillId="3" borderId="6" xfId="0" applyNumberFormat="1" applyFont="1" applyFill="1" applyBorder="1" applyAlignment="1">
      <alignment horizontal="right"/>
    </xf>
    <xf numFmtId="10" fontId="4" fillId="0" borderId="13" xfId="0" applyNumberFormat="1" applyFont="1" applyBorder="1" applyAlignment="1">
      <alignment horizontal="right"/>
    </xf>
    <xf numFmtId="10" fontId="4" fillId="0" borderId="8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4" fillId="3" borderId="4" xfId="0" applyNumberFormat="1" applyFont="1" applyFill="1" applyBorder="1" applyAlignment="1">
      <alignment horizontal="right"/>
    </xf>
    <xf numFmtId="10" fontId="32" fillId="2" borderId="6" xfId="0" applyNumberFormat="1" applyFont="1" applyFill="1" applyBorder="1" applyAlignment="1">
      <alignment horizontal="right"/>
    </xf>
    <xf numFmtId="10" fontId="0" fillId="0" borderId="4" xfId="0" applyNumberFormat="1" applyFont="1" applyBorder="1" applyAlignment="1">
      <alignment horizontal="right"/>
    </xf>
    <xf numFmtId="0" fontId="23" fillId="0" borderId="15" xfId="0" applyFont="1" applyBorder="1"/>
    <xf numFmtId="164" fontId="4" fillId="0" borderId="15" xfId="0" applyNumberFormat="1" applyFont="1" applyBorder="1"/>
    <xf numFmtId="10" fontId="4" fillId="0" borderId="4" xfId="0" applyNumberFormat="1" applyFont="1" applyBorder="1" applyAlignment="1">
      <alignment horizontal="right"/>
    </xf>
    <xf numFmtId="164" fontId="22" fillId="0" borderId="25" xfId="0" applyNumberFormat="1" applyFont="1" applyBorder="1"/>
    <xf numFmtId="0" fontId="0" fillId="0" borderId="26" xfId="0" applyFont="1" applyBorder="1" applyAlignment="1">
      <alignment horizontal="center" vertical="center"/>
    </xf>
    <xf numFmtId="164" fontId="33" fillId="3" borderId="6" xfId="0" applyNumberFormat="1" applyFont="1" applyFill="1" applyBorder="1"/>
    <xf numFmtId="164" fontId="26" fillId="0" borderId="4" xfId="0" applyNumberFormat="1" applyFont="1" applyBorder="1"/>
    <xf numFmtId="0" fontId="0" fillId="0" borderId="39" xfId="0" applyFont="1" applyBorder="1" applyAlignment="1">
      <alignment horizontal="center" vertical="center"/>
    </xf>
    <xf numFmtId="164" fontId="4" fillId="4" borderId="13" xfId="0" applyNumberFormat="1" applyFont="1" applyFill="1" applyBorder="1"/>
    <xf numFmtId="164" fontId="4" fillId="4" borderId="7" xfId="0" applyNumberFormat="1" applyFont="1" applyFill="1" applyBorder="1"/>
    <xf numFmtId="164" fontId="4" fillId="4" borderId="8" xfId="0" applyNumberFormat="1" applyFont="1" applyFill="1" applyBorder="1"/>
    <xf numFmtId="164" fontId="4" fillId="4" borderId="18" xfId="0" applyNumberFormat="1" applyFont="1" applyFill="1" applyBorder="1"/>
    <xf numFmtId="0" fontId="0" fillId="0" borderId="26" xfId="0" applyFont="1" applyBorder="1" applyAlignment="1">
      <alignment horizontal="center" vertical="center"/>
    </xf>
    <xf numFmtId="164" fontId="0" fillId="0" borderId="0" xfId="0" applyNumberFormat="1" applyFont="1"/>
    <xf numFmtId="164" fontId="4" fillId="0" borderId="13" xfId="0" applyNumberFormat="1" applyFont="1" applyFill="1" applyBorder="1" applyAlignment="1">
      <alignment horizontal="right"/>
    </xf>
    <xf numFmtId="164" fontId="4" fillId="0" borderId="13" xfId="0" applyNumberFormat="1" applyFont="1" applyFill="1" applyBorder="1"/>
    <xf numFmtId="164" fontId="4" fillId="0" borderId="25" xfId="0" applyNumberFormat="1" applyFont="1" applyFill="1" applyBorder="1" applyAlignment="1">
      <alignment horizontal="right"/>
    </xf>
    <xf numFmtId="10" fontId="4" fillId="0" borderId="13" xfId="0" applyNumberFormat="1" applyFont="1" applyFill="1" applyBorder="1" applyAlignment="1">
      <alignment horizontal="right"/>
    </xf>
    <xf numFmtId="164" fontId="4" fillId="0" borderId="7" xfId="0" applyNumberFormat="1" applyFont="1" applyFill="1" applyBorder="1" applyAlignment="1">
      <alignment horizontal="right"/>
    </xf>
    <xf numFmtId="164" fontId="4" fillId="0" borderId="7" xfId="0" applyNumberFormat="1" applyFont="1" applyFill="1" applyBorder="1"/>
    <xf numFmtId="164" fontId="4" fillId="0" borderId="22" xfId="0" applyNumberFormat="1" applyFont="1" applyFill="1" applyBorder="1" applyAlignment="1">
      <alignment horizontal="right"/>
    </xf>
    <xf numFmtId="10" fontId="4" fillId="0" borderId="7" xfId="0" applyNumberFormat="1" applyFont="1" applyFill="1" applyBorder="1" applyAlignment="1">
      <alignment horizontal="right"/>
    </xf>
    <xf numFmtId="164" fontId="4" fillId="0" borderId="18" xfId="0" applyNumberFormat="1" applyFont="1" applyFill="1" applyBorder="1" applyAlignment="1">
      <alignment horizontal="right"/>
    </xf>
    <xf numFmtId="164" fontId="4" fillId="0" borderId="18" xfId="0" applyNumberFormat="1" applyFont="1" applyFill="1" applyBorder="1"/>
    <xf numFmtId="164" fontId="4" fillId="0" borderId="16" xfId="0" applyNumberFormat="1" applyFont="1" applyFill="1" applyBorder="1" applyAlignment="1">
      <alignment horizontal="right"/>
    </xf>
    <xf numFmtId="10" fontId="4" fillId="0" borderId="18" xfId="0" applyNumberFormat="1" applyFont="1" applyFill="1" applyBorder="1" applyAlignment="1">
      <alignment horizontal="right"/>
    </xf>
    <xf numFmtId="164" fontId="18" fillId="0" borderId="0" xfId="0" applyNumberFormat="1" applyFont="1"/>
    <xf numFmtId="164" fontId="0" fillId="0" borderId="0" xfId="0" applyNumberFormat="1" applyFont="1" applyFill="1" applyBorder="1"/>
    <xf numFmtId="164" fontId="4" fillId="0" borderId="0" xfId="0" applyNumberFormat="1" applyFont="1" applyFill="1" applyBorder="1"/>
    <xf numFmtId="164" fontId="16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/>
    <xf numFmtId="164" fontId="34" fillId="0" borderId="0" xfId="0" applyNumberFormat="1" applyFont="1"/>
    <xf numFmtId="164" fontId="21" fillId="0" borderId="0" xfId="0" applyNumberFormat="1" applyFont="1" applyFill="1"/>
    <xf numFmtId="0" fontId="0" fillId="0" borderId="26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left"/>
    </xf>
    <xf numFmtId="164" fontId="25" fillId="8" borderId="4" xfId="0" applyNumberFormat="1" applyFont="1" applyFill="1" applyBorder="1"/>
    <xf numFmtId="10" fontId="25" fillId="8" borderId="4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0" fontId="4" fillId="0" borderId="7" xfId="0" applyFont="1" applyBorder="1" applyAlignment="1">
      <alignment horizontal="left" indent="6"/>
    </xf>
    <xf numFmtId="0" fontId="10" fillId="0" borderId="13" xfId="0" applyFont="1" applyFill="1" applyBorder="1" applyAlignment="1">
      <alignment horizontal="left" indent="2"/>
    </xf>
    <xf numFmtId="0" fontId="10" fillId="0" borderId="7" xfId="0" applyFont="1" applyFill="1" applyBorder="1" applyAlignment="1">
      <alignment horizontal="left" indent="4"/>
    </xf>
    <xf numFmtId="0" fontId="10" fillId="0" borderId="18" xfId="0" applyFont="1" applyFill="1" applyBorder="1" applyAlignment="1">
      <alignment horizontal="left" indent="4"/>
    </xf>
    <xf numFmtId="0" fontId="10" fillId="4" borderId="25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  <xf numFmtId="0" fontId="10" fillId="4" borderId="22" xfId="0" applyFont="1" applyFill="1" applyBorder="1" applyAlignment="1">
      <alignment horizontal="left" indent="4"/>
    </xf>
    <xf numFmtId="0" fontId="10" fillId="4" borderId="14" xfId="0" applyFont="1" applyFill="1" applyBorder="1" applyAlignment="1">
      <alignment horizontal="left" indent="4"/>
    </xf>
    <xf numFmtId="14" fontId="21" fillId="0" borderId="0" xfId="0" applyNumberFormat="1" applyFont="1"/>
    <xf numFmtId="164" fontId="4" fillId="0" borderId="12" xfId="0" applyNumberFormat="1" applyFont="1" applyFill="1" applyBorder="1" applyAlignment="1">
      <alignment horizontal="right"/>
    </xf>
    <xf numFmtId="164" fontId="4" fillId="0" borderId="12" xfId="0" applyNumberFormat="1" applyFont="1" applyFill="1" applyBorder="1"/>
    <xf numFmtId="10" fontId="4" fillId="0" borderId="12" xfId="0" applyNumberFormat="1" applyFont="1" applyFill="1" applyBorder="1" applyAlignment="1">
      <alignment horizontal="right"/>
    </xf>
    <xf numFmtId="0" fontId="10" fillId="0" borderId="12" xfId="0" applyFont="1" applyFill="1" applyBorder="1" applyAlignment="1">
      <alignment horizontal="left" indent="4"/>
    </xf>
    <xf numFmtId="164" fontId="4" fillId="0" borderId="4" xfId="0" applyNumberFormat="1" applyFont="1" applyFill="1" applyBorder="1"/>
    <xf numFmtId="164" fontId="7" fillId="0" borderId="20" xfId="0" applyNumberFormat="1" applyFont="1" applyBorder="1"/>
    <xf numFmtId="164" fontId="7" fillId="0" borderId="21" xfId="0" applyNumberFormat="1" applyFont="1" applyBorder="1"/>
    <xf numFmtId="164" fontId="24" fillId="0" borderId="0" xfId="0" applyNumberFormat="1" applyFont="1"/>
    <xf numFmtId="49" fontId="24" fillId="0" borderId="0" xfId="0" applyNumberFormat="1" applyFont="1"/>
    <xf numFmtId="0" fontId="36" fillId="0" borderId="0" xfId="0" applyFont="1"/>
    <xf numFmtId="0" fontId="24" fillId="0" borderId="0" xfId="0" applyFont="1" applyAlignment="1">
      <alignment horizontal="left" indent="1"/>
    </xf>
    <xf numFmtId="164" fontId="22" fillId="0" borderId="0" xfId="0" applyNumberFormat="1" applyFont="1" applyAlignment="1">
      <alignment horizontal="right"/>
    </xf>
    <xf numFmtId="164" fontId="7" fillId="0" borderId="40" xfId="0" applyNumberFormat="1" applyFont="1" applyBorder="1"/>
    <xf numFmtId="164" fontId="7" fillId="0" borderId="41" xfId="0" applyNumberFormat="1" applyFont="1" applyBorder="1"/>
    <xf numFmtId="164" fontId="30" fillId="0" borderId="19" xfId="0" applyNumberFormat="1" applyFont="1" applyBorder="1"/>
    <xf numFmtId="0" fontId="11" fillId="2" borderId="3" xfId="0" applyFont="1" applyFill="1" applyBorder="1"/>
    <xf numFmtId="0" fontId="7" fillId="0" borderId="7" xfId="0" applyFont="1" applyFill="1" applyBorder="1"/>
    <xf numFmtId="0" fontId="7" fillId="0" borderId="18" xfId="0" applyFont="1" applyFill="1" applyBorder="1"/>
    <xf numFmtId="164" fontId="22" fillId="3" borderId="6" xfId="0" applyNumberFormat="1" applyFont="1" applyFill="1" applyBorder="1"/>
    <xf numFmtId="0" fontId="35" fillId="0" borderId="15" xfId="0" applyFont="1" applyFill="1" applyBorder="1" applyAlignment="1">
      <alignment horizontal="left" indent="4"/>
    </xf>
    <xf numFmtId="164" fontId="4" fillId="0" borderId="42" xfId="0" applyNumberFormat="1" applyFont="1" applyBorder="1"/>
    <xf numFmtId="164" fontId="4" fillId="0" borderId="43" xfId="0" applyNumberFormat="1" applyFont="1" applyBorder="1"/>
    <xf numFmtId="164" fontId="4" fillId="0" borderId="2" xfId="0" applyNumberFormat="1" applyFont="1" applyBorder="1"/>
    <xf numFmtId="164" fontId="22" fillId="0" borderId="8" xfId="0" applyNumberFormat="1" applyFont="1" applyBorder="1"/>
    <xf numFmtId="4" fontId="4" fillId="0" borderId="13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164" fontId="23" fillId="0" borderId="13" xfId="0" applyNumberFormat="1" applyFont="1" applyFill="1" applyBorder="1"/>
    <xf numFmtId="164" fontId="23" fillId="0" borderId="12" xfId="0" applyNumberFormat="1" applyFont="1" applyFill="1" applyBorder="1"/>
    <xf numFmtId="164" fontId="23" fillId="0" borderId="7" xfId="0" applyNumberFormat="1" applyFont="1" applyFill="1" applyBorder="1"/>
    <xf numFmtId="164" fontId="23" fillId="0" borderId="18" xfId="0" applyNumberFormat="1" applyFont="1" applyFill="1" applyBorder="1"/>
    <xf numFmtId="164" fontId="22" fillId="3" borderId="6" xfId="0" applyNumberFormat="1" applyFont="1" applyFill="1" applyBorder="1" applyAlignment="1">
      <alignment horizontal="right"/>
    </xf>
    <xf numFmtId="164" fontId="37" fillId="0" borderId="0" xfId="0" applyNumberFormat="1" applyFont="1"/>
    <xf numFmtId="164" fontId="23" fillId="0" borderId="7" xfId="0" applyNumberFormat="1" applyFont="1" applyBorder="1"/>
    <xf numFmtId="164" fontId="23" fillId="9" borderId="7" xfId="0" applyNumberFormat="1" applyFont="1" applyFill="1" applyBorder="1"/>
    <xf numFmtId="164" fontId="23" fillId="9" borderId="8" xfId="0" applyNumberFormat="1" applyFont="1" applyFill="1" applyBorder="1"/>
    <xf numFmtId="164" fontId="23" fillId="0" borderId="13" xfId="0" applyNumberFormat="1" applyFont="1" applyBorder="1"/>
    <xf numFmtId="0" fontId="24" fillId="0" borderId="0" xfId="0" applyFont="1" applyAlignment="1">
      <alignment horizontal="right"/>
    </xf>
    <xf numFmtId="0" fontId="0" fillId="0" borderId="26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indent="15"/>
    </xf>
    <xf numFmtId="0" fontId="28" fillId="0" borderId="0" xfId="0" applyFont="1" applyBorder="1" applyAlignment="1">
      <alignment horizontal="left" vertical="center" indent="15"/>
    </xf>
    <xf numFmtId="0" fontId="5" fillId="5" borderId="24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12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1219200</xdr:colOff>
      <xdr:row>1</xdr:row>
      <xdr:rowOff>323850</xdr:rowOff>
    </xdr:to>
    <xdr:pic>
      <xdr:nvPicPr>
        <xdr:cNvPr id="9217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219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4"/>
  <sheetViews>
    <sheetView showGridLines="0" tabSelected="1" zoomScaleNormal="100" workbookViewId="0">
      <selection activeCell="C81" sqref="C81"/>
    </sheetView>
  </sheetViews>
  <sheetFormatPr defaultColWidth="0" defaultRowHeight="14.4" zeroHeight="1" x14ac:dyDescent="0.3"/>
  <cols>
    <col min="1" max="1" width="1.5546875" style="2" customWidth="1"/>
    <col min="2" max="2" width="7.44140625" style="120" customWidth="1"/>
    <col min="3" max="3" width="78.33203125" style="2" customWidth="1"/>
    <col min="4" max="5" width="14" style="2" customWidth="1"/>
    <col min="6" max="6" width="15.44140625" style="2" customWidth="1"/>
    <col min="7" max="8" width="14" style="2" customWidth="1"/>
    <col min="9" max="9" width="13" style="56" customWidth="1"/>
    <col min="10" max="10" width="15.109375" style="2" customWidth="1"/>
    <col min="11" max="11" width="14" style="107" customWidth="1"/>
    <col min="12" max="12" width="10" style="188" customWidth="1"/>
    <col min="13" max="13" width="12.33203125" style="2" hidden="1" customWidth="1"/>
    <col min="14" max="14" width="10.44140625" style="2" hidden="1" customWidth="1"/>
    <col min="15" max="15" width="17.33203125" style="2" hidden="1" customWidth="1"/>
    <col min="16" max="16" width="10.6640625" style="2" hidden="1" customWidth="1"/>
    <col min="17" max="17" width="3.88671875" style="2" hidden="1" customWidth="1"/>
    <col min="18" max="19" width="0" style="2" hidden="1" customWidth="1"/>
    <col min="20" max="16384" width="16.109375" style="2" hidden="1"/>
  </cols>
  <sheetData>
    <row r="1" spans="2:13" ht="28.5" customHeight="1" x14ac:dyDescent="0.3">
      <c r="C1" s="264" t="s">
        <v>132</v>
      </c>
      <c r="D1" s="264"/>
      <c r="E1" s="264"/>
      <c r="F1" s="264"/>
      <c r="G1" s="264"/>
      <c r="H1" s="264"/>
      <c r="I1" s="76"/>
      <c r="J1" s="119"/>
      <c r="L1" s="221">
        <v>43418</v>
      </c>
    </row>
    <row r="2" spans="2:13" s="96" customFormat="1" ht="28.8" x14ac:dyDescent="0.55000000000000004">
      <c r="B2" s="121"/>
      <c r="C2" s="265"/>
      <c r="D2" s="265"/>
      <c r="E2" s="265"/>
      <c r="F2" s="265"/>
      <c r="G2" s="265"/>
      <c r="H2" s="265"/>
      <c r="I2" s="97"/>
      <c r="K2" s="108"/>
      <c r="L2" s="201"/>
    </row>
    <row r="3" spans="2:13" ht="15" customHeight="1" x14ac:dyDescent="0.3">
      <c r="C3" s="281" t="s">
        <v>133</v>
      </c>
      <c r="D3" s="282"/>
      <c r="E3" s="282"/>
      <c r="F3" s="282"/>
      <c r="G3" s="282"/>
      <c r="H3" s="282"/>
      <c r="I3" s="282"/>
      <c r="J3" s="282"/>
      <c r="K3" s="283"/>
    </row>
    <row r="4" spans="2:13" ht="15.75" customHeight="1" x14ac:dyDescent="0.3">
      <c r="C4" s="284"/>
      <c r="D4" s="285"/>
      <c r="E4" s="285"/>
      <c r="F4" s="285"/>
      <c r="G4" s="285"/>
      <c r="H4" s="285"/>
      <c r="I4" s="285"/>
      <c r="J4" s="285"/>
      <c r="K4" s="286"/>
      <c r="M4" s="76"/>
    </row>
    <row r="5" spans="2:13" ht="15.75" thickBot="1" x14ac:dyDescent="0.3">
      <c r="C5" s="7"/>
      <c r="D5" s="7"/>
      <c r="E5" s="7"/>
      <c r="F5" s="7"/>
      <c r="G5" s="7"/>
      <c r="H5" s="7"/>
    </row>
    <row r="6" spans="2:13" ht="45" customHeight="1" thickBot="1" x14ac:dyDescent="0.35">
      <c r="C6" s="135" t="s">
        <v>3</v>
      </c>
      <c r="D6" s="144" t="s">
        <v>135</v>
      </c>
      <c r="E6" s="144" t="s">
        <v>136</v>
      </c>
      <c r="F6" s="144" t="s">
        <v>137</v>
      </c>
      <c r="G6" s="144" t="s">
        <v>138</v>
      </c>
      <c r="H6" s="144" t="s">
        <v>139</v>
      </c>
      <c r="I6" s="145" t="s">
        <v>140</v>
      </c>
      <c r="J6" s="145" t="s">
        <v>101</v>
      </c>
      <c r="K6" s="145" t="s">
        <v>141</v>
      </c>
    </row>
    <row r="7" spans="2:13" ht="15" thickBot="1" x14ac:dyDescent="0.35">
      <c r="C7" s="8" t="s">
        <v>58</v>
      </c>
      <c r="D7" s="9">
        <v>781840</v>
      </c>
      <c r="E7" s="9">
        <v>779067</v>
      </c>
      <c r="F7" s="9">
        <v>394562.6</v>
      </c>
      <c r="G7" s="9">
        <v>839191</v>
      </c>
      <c r="H7" s="9">
        <f t="shared" ref="H7:H16" si="0">SUM(G7-D7)</f>
        <v>57351</v>
      </c>
      <c r="I7" s="9">
        <v>839191</v>
      </c>
      <c r="J7" s="9">
        <f>I7-G7</f>
        <v>0</v>
      </c>
      <c r="K7" s="155">
        <f>I7/E7</f>
        <v>1.0771743636940083</v>
      </c>
    </row>
    <row r="8" spans="2:13" ht="15" thickBot="1" x14ac:dyDescent="0.35">
      <c r="C8" s="10" t="s">
        <v>57</v>
      </c>
      <c r="D8" s="9">
        <v>105413</v>
      </c>
      <c r="E8" s="180">
        <v>112737</v>
      </c>
      <c r="F8" s="9">
        <v>61015.9</v>
      </c>
      <c r="G8" s="240">
        <v>89678</v>
      </c>
      <c r="H8" s="9">
        <f t="shared" si="0"/>
        <v>-15735</v>
      </c>
      <c r="I8" s="9">
        <v>89678</v>
      </c>
      <c r="J8" s="9">
        <f t="shared" ref="J8:J15" si="1">I8-G8</f>
        <v>0</v>
      </c>
      <c r="K8" s="155">
        <f t="shared" ref="K8:K16" si="2">I8/E8</f>
        <v>0.79546200448832238</v>
      </c>
    </row>
    <row r="9" spans="2:13" ht="15" thickBot="1" x14ac:dyDescent="0.35">
      <c r="C9" s="10" t="s">
        <v>56</v>
      </c>
      <c r="D9" s="9">
        <v>60300</v>
      </c>
      <c r="E9" s="180">
        <v>48849</v>
      </c>
      <c r="F9" s="9">
        <v>0</v>
      </c>
      <c r="G9" s="240">
        <v>117197</v>
      </c>
      <c r="H9" s="9">
        <f t="shared" si="0"/>
        <v>56897</v>
      </c>
      <c r="I9" s="9">
        <v>117197</v>
      </c>
      <c r="J9" s="9">
        <f t="shared" si="1"/>
        <v>0</v>
      </c>
      <c r="K9" s="155">
        <f t="shared" si="2"/>
        <v>2.3991688673258409</v>
      </c>
    </row>
    <row r="10" spans="2:13" ht="15" thickBot="1" x14ac:dyDescent="0.35">
      <c r="C10" s="8" t="s">
        <v>4</v>
      </c>
      <c r="D10" s="9">
        <v>4000</v>
      </c>
      <c r="E10" s="9">
        <v>4000</v>
      </c>
      <c r="F10" s="9">
        <v>1710.6</v>
      </c>
      <c r="G10" s="9">
        <v>23000</v>
      </c>
      <c r="H10" s="9">
        <f t="shared" si="0"/>
        <v>19000</v>
      </c>
      <c r="I10" s="9">
        <v>23000</v>
      </c>
      <c r="J10" s="9">
        <f t="shared" si="1"/>
        <v>0</v>
      </c>
      <c r="K10" s="155">
        <f t="shared" si="2"/>
        <v>5.75</v>
      </c>
    </row>
    <row r="11" spans="2:13" ht="15" thickBot="1" x14ac:dyDescent="0.35">
      <c r="C11" s="8" t="s">
        <v>5</v>
      </c>
      <c r="D11" s="9">
        <v>67564</v>
      </c>
      <c r="E11" s="9">
        <v>131967.5</v>
      </c>
      <c r="F11" s="9">
        <v>87723.9</v>
      </c>
      <c r="G11" s="9">
        <v>74350</v>
      </c>
      <c r="H11" s="9">
        <f t="shared" si="0"/>
        <v>6786</v>
      </c>
      <c r="I11" s="9">
        <v>74350</v>
      </c>
      <c r="J11" s="9">
        <f t="shared" si="1"/>
        <v>0</v>
      </c>
      <c r="K11" s="155">
        <f t="shared" si="2"/>
        <v>0.56339629075340525</v>
      </c>
    </row>
    <row r="12" spans="2:13" ht="15" thickBot="1" x14ac:dyDescent="0.35">
      <c r="C12" s="102" t="s">
        <v>6</v>
      </c>
      <c r="D12" s="103">
        <f>SUM(D7:D11)</f>
        <v>1019117</v>
      </c>
      <c r="E12" s="103">
        <f>SUM(E7:E11)</f>
        <v>1076620.5</v>
      </c>
      <c r="F12" s="103">
        <f>SUM(F7:F11)</f>
        <v>545013</v>
      </c>
      <c r="G12" s="103">
        <f>SUM(G7:G11)</f>
        <v>1143416</v>
      </c>
      <c r="H12" s="103">
        <f t="shared" si="0"/>
        <v>124299</v>
      </c>
      <c r="I12" s="103">
        <f>SUM(I7:I11)</f>
        <v>1143416</v>
      </c>
      <c r="J12" s="103">
        <f t="shared" si="1"/>
        <v>0</v>
      </c>
      <c r="K12" s="154">
        <f t="shared" si="2"/>
        <v>1.0620418243940182</v>
      </c>
    </row>
    <row r="13" spans="2:13" x14ac:dyDescent="0.3">
      <c r="C13" s="209" t="s">
        <v>87</v>
      </c>
      <c r="D13" s="128">
        <v>0</v>
      </c>
      <c r="E13" s="128">
        <v>0</v>
      </c>
      <c r="F13" s="52">
        <v>0</v>
      </c>
      <c r="G13" s="128">
        <v>0</v>
      </c>
      <c r="H13" s="128">
        <f t="shared" si="0"/>
        <v>0</v>
      </c>
      <c r="I13" s="128">
        <v>0</v>
      </c>
      <c r="J13" s="52">
        <f>I13-G13</f>
        <v>0</v>
      </c>
      <c r="K13" s="156" t="s">
        <v>94</v>
      </c>
    </row>
    <row r="14" spans="2:13" x14ac:dyDescent="0.3">
      <c r="C14" s="12" t="s">
        <v>88</v>
      </c>
      <c r="D14" s="13">
        <v>71743</v>
      </c>
      <c r="E14" s="13">
        <v>97875</v>
      </c>
      <c r="F14" s="52">
        <v>0</v>
      </c>
      <c r="G14" s="245">
        <v>118179</v>
      </c>
      <c r="H14" s="13">
        <f t="shared" si="0"/>
        <v>46436</v>
      </c>
      <c r="I14" s="245">
        <v>99195</v>
      </c>
      <c r="J14" s="13">
        <f t="shared" si="1"/>
        <v>-18984</v>
      </c>
      <c r="K14" s="153">
        <f t="shared" si="2"/>
        <v>1.0134865900383141</v>
      </c>
    </row>
    <row r="15" spans="2:13" ht="15" thickBot="1" x14ac:dyDescent="0.35">
      <c r="C15" s="12" t="s">
        <v>7</v>
      </c>
      <c r="D15" s="13">
        <v>129800</v>
      </c>
      <c r="E15" s="13">
        <v>162314</v>
      </c>
      <c r="F15" s="52">
        <v>0</v>
      </c>
      <c r="G15" s="245">
        <v>0</v>
      </c>
      <c r="H15" s="13">
        <f t="shared" si="0"/>
        <v>-129800</v>
      </c>
      <c r="I15" s="245">
        <v>10000</v>
      </c>
      <c r="J15" s="13">
        <f t="shared" si="1"/>
        <v>10000</v>
      </c>
      <c r="K15" s="153">
        <f t="shared" si="2"/>
        <v>6.1608980124943015E-2</v>
      </c>
    </row>
    <row r="16" spans="2:13" ht="16.2" thickBot="1" x14ac:dyDescent="0.35">
      <c r="C16" s="50" t="s">
        <v>8</v>
      </c>
      <c r="D16" s="51">
        <f>SUM(D12:D15)</f>
        <v>1220660</v>
      </c>
      <c r="E16" s="51">
        <f>SUM(E12:E15)</f>
        <v>1336809.5</v>
      </c>
      <c r="F16" s="51">
        <f>SUM(F12:F15)</f>
        <v>545013</v>
      </c>
      <c r="G16" s="51">
        <f>SUM(G12:G15)</f>
        <v>1261595</v>
      </c>
      <c r="H16" s="51">
        <f t="shared" si="0"/>
        <v>40935</v>
      </c>
      <c r="I16" s="51">
        <f>SUM(I12:I15)</f>
        <v>1252611</v>
      </c>
      <c r="J16" s="51">
        <f>SUM(I16-G16)</f>
        <v>-8984</v>
      </c>
      <c r="K16" s="157">
        <f t="shared" si="2"/>
        <v>0.93701533389761216</v>
      </c>
    </row>
    <row r="17" spans="2:16" x14ac:dyDescent="0.3">
      <c r="C17" s="15"/>
      <c r="D17" s="16"/>
      <c r="E17" s="16"/>
      <c r="F17" s="16"/>
      <c r="G17" s="16"/>
      <c r="H17" s="16"/>
    </row>
    <row r="18" spans="2:16" x14ac:dyDescent="0.3">
      <c r="C18" s="17"/>
      <c r="D18" s="18" t="s">
        <v>47</v>
      </c>
      <c r="E18" s="233">
        <v>0</v>
      </c>
      <c r="F18" s="16" t="s">
        <v>89</v>
      </c>
      <c r="G18" s="16"/>
      <c r="H18" s="116"/>
      <c r="I18" s="16" t="s">
        <v>113</v>
      </c>
      <c r="J18" s="116"/>
    </row>
    <row r="19" spans="2:16" x14ac:dyDescent="0.3">
      <c r="C19" s="17"/>
      <c r="D19" s="20"/>
      <c r="E19" s="233">
        <v>99195</v>
      </c>
      <c r="F19" s="16" t="s">
        <v>95</v>
      </c>
      <c r="G19" s="16"/>
      <c r="H19" s="116"/>
      <c r="I19" s="16" t="s">
        <v>82</v>
      </c>
      <c r="J19" s="116"/>
    </row>
    <row r="20" spans="2:16" x14ac:dyDescent="0.3">
      <c r="C20" s="17"/>
      <c r="D20" s="20"/>
      <c r="E20" s="233">
        <v>10000</v>
      </c>
      <c r="F20" s="16" t="s">
        <v>131</v>
      </c>
      <c r="G20" s="16"/>
      <c r="H20" s="116"/>
      <c r="I20" s="16" t="s">
        <v>82</v>
      </c>
      <c r="J20" s="116"/>
    </row>
    <row r="21" spans="2:16" x14ac:dyDescent="0.3">
      <c r="C21" s="17"/>
      <c r="D21" s="20"/>
      <c r="E21" s="233">
        <v>0</v>
      </c>
      <c r="F21" s="16" t="s">
        <v>103</v>
      </c>
      <c r="G21" s="16"/>
      <c r="I21" s="16" t="s">
        <v>104</v>
      </c>
      <c r="J21" s="116"/>
    </row>
    <row r="22" spans="2:16" x14ac:dyDescent="0.3">
      <c r="C22" s="17"/>
      <c r="D22" s="20"/>
      <c r="E22" s="233">
        <v>0</v>
      </c>
      <c r="F22" s="16" t="s">
        <v>90</v>
      </c>
      <c r="G22" s="16"/>
      <c r="I22" s="16" t="s">
        <v>82</v>
      </c>
      <c r="J22" s="116"/>
    </row>
    <row r="23" spans="2:16" x14ac:dyDescent="0.3">
      <c r="C23" s="17"/>
      <c r="D23" s="20" t="s">
        <v>130</v>
      </c>
      <c r="E23" s="233">
        <f>SUM(E18:E22)</f>
        <v>109195</v>
      </c>
      <c r="F23" s="16"/>
      <c r="G23" s="16"/>
      <c r="I23" s="16"/>
      <c r="J23" s="116"/>
    </row>
    <row r="24" spans="2:16" x14ac:dyDescent="0.3">
      <c r="C24" s="17"/>
      <c r="D24" s="20"/>
      <c r="E24" s="21"/>
      <c r="F24" s="19"/>
      <c r="G24" s="16"/>
      <c r="H24" s="16"/>
    </row>
    <row r="25" spans="2:16" ht="15" customHeight="1" x14ac:dyDescent="0.3">
      <c r="C25" s="281" t="s">
        <v>134</v>
      </c>
      <c r="D25" s="282"/>
      <c r="E25" s="282"/>
      <c r="F25" s="282"/>
      <c r="G25" s="282"/>
      <c r="H25" s="282"/>
      <c r="I25" s="282"/>
      <c r="J25" s="282"/>
      <c r="K25" s="283"/>
    </row>
    <row r="26" spans="2:16" ht="15.75" customHeight="1" x14ac:dyDescent="0.3">
      <c r="C26" s="284"/>
      <c r="D26" s="285"/>
      <c r="E26" s="285"/>
      <c r="F26" s="285"/>
      <c r="G26" s="285"/>
      <c r="H26" s="285"/>
      <c r="I26" s="285"/>
      <c r="J26" s="285"/>
      <c r="K26" s="286"/>
    </row>
    <row r="27" spans="2:16" ht="15" thickBot="1" x14ac:dyDescent="0.35">
      <c r="C27" s="17"/>
      <c r="D27" s="20"/>
      <c r="E27" s="21"/>
      <c r="F27" s="19"/>
      <c r="G27" s="16"/>
      <c r="H27" s="16"/>
      <c r="N27" s="4"/>
      <c r="O27" s="4"/>
      <c r="P27" s="4"/>
    </row>
    <row r="28" spans="2:16" s="4" customFormat="1" ht="29.4" thickBot="1" x14ac:dyDescent="0.35">
      <c r="B28" s="122"/>
      <c r="C28" s="134" t="s">
        <v>39</v>
      </c>
      <c r="D28" s="144" t="s">
        <v>135</v>
      </c>
      <c r="E28" s="144" t="s">
        <v>136</v>
      </c>
      <c r="F28" s="144" t="s">
        <v>137</v>
      </c>
      <c r="G28" s="144" t="s">
        <v>138</v>
      </c>
      <c r="H28" s="144" t="s">
        <v>139</v>
      </c>
      <c r="I28" s="145" t="s">
        <v>140</v>
      </c>
      <c r="J28" s="145" t="s">
        <v>101</v>
      </c>
      <c r="K28" s="145" t="s">
        <v>141</v>
      </c>
      <c r="L28" s="75"/>
      <c r="N28" s="2"/>
      <c r="O28" s="2"/>
      <c r="P28" s="2"/>
    </row>
    <row r="29" spans="2:16" ht="15" thickBot="1" x14ac:dyDescent="0.35">
      <c r="C29" s="22" t="s">
        <v>37</v>
      </c>
      <c r="D29" s="23">
        <v>867916</v>
      </c>
      <c r="E29" s="23">
        <v>969775.5</v>
      </c>
      <c r="F29" s="23">
        <v>425854.5</v>
      </c>
      <c r="G29" s="23">
        <v>925614</v>
      </c>
      <c r="H29" s="23">
        <f>G29-D29</f>
        <v>57698</v>
      </c>
      <c r="I29" s="23">
        <v>916430</v>
      </c>
      <c r="J29" s="146">
        <f>I29-G29</f>
        <v>-9184</v>
      </c>
      <c r="K29" s="152">
        <f t="shared" ref="K29:K45" si="3">I29/E29</f>
        <v>0.944991907920957</v>
      </c>
    </row>
    <row r="30" spans="2:16" ht="15" thickBot="1" x14ac:dyDescent="0.35">
      <c r="C30" s="24" t="s">
        <v>38</v>
      </c>
      <c r="D30" s="25">
        <f>SUM(D31:D44)</f>
        <v>303574</v>
      </c>
      <c r="E30" s="25">
        <f>SUM(E31:E44)</f>
        <v>353565</v>
      </c>
      <c r="F30" s="61">
        <f>SUM(F31:F44)</f>
        <v>66727.8</v>
      </c>
      <c r="G30" s="25">
        <f>SUM(G31:G44)</f>
        <v>286811</v>
      </c>
      <c r="H30" s="23">
        <f>G30-D30</f>
        <v>-16763</v>
      </c>
      <c r="I30" s="25">
        <f>SUM(I31:I44)</f>
        <v>287011</v>
      </c>
      <c r="J30" s="146">
        <f t="shared" ref="J30:J45" si="4">I30-G30</f>
        <v>200</v>
      </c>
      <c r="K30" s="152">
        <f t="shared" si="3"/>
        <v>0.811763042156322</v>
      </c>
    </row>
    <row r="31" spans="2:16" x14ac:dyDescent="0.3">
      <c r="C31" s="66" t="s">
        <v>126</v>
      </c>
      <c r="D31" s="63">
        <v>10425</v>
      </c>
      <c r="E31" s="246">
        <v>43805</v>
      </c>
      <c r="F31" s="246">
        <v>27526.799999999999</v>
      </c>
      <c r="G31" s="63">
        <v>8927</v>
      </c>
      <c r="H31" s="65">
        <f t="shared" ref="H31:H45" si="5">G31-D31</f>
        <v>-1498</v>
      </c>
      <c r="I31" s="63">
        <f>8927+200</f>
        <v>9127</v>
      </c>
      <c r="J31" s="147">
        <f t="shared" si="4"/>
        <v>200</v>
      </c>
      <c r="K31" s="151">
        <f t="shared" si="3"/>
        <v>0.20835521059239812</v>
      </c>
    </row>
    <row r="32" spans="2:16" x14ac:dyDescent="0.3">
      <c r="C32" s="212" t="s">
        <v>115</v>
      </c>
      <c r="D32" s="115">
        <v>0</v>
      </c>
      <c r="E32" s="247">
        <v>0</v>
      </c>
      <c r="F32" s="247">
        <v>0</v>
      </c>
      <c r="G32" s="115">
        <v>0</v>
      </c>
      <c r="H32" s="30">
        <f t="shared" si="5"/>
        <v>0</v>
      </c>
      <c r="I32" s="115">
        <v>0</v>
      </c>
      <c r="J32" s="131">
        <v>0</v>
      </c>
      <c r="K32" s="149">
        <v>0</v>
      </c>
    </row>
    <row r="33" spans="2:16" x14ac:dyDescent="0.3">
      <c r="C33" s="213" t="s">
        <v>116</v>
      </c>
      <c r="D33" s="64">
        <v>273634</v>
      </c>
      <c r="E33" s="248">
        <v>280879</v>
      </c>
      <c r="F33" s="248">
        <v>33037.5</v>
      </c>
      <c r="G33" s="64">
        <v>257354</v>
      </c>
      <c r="H33" s="30">
        <f t="shared" si="5"/>
        <v>-16280</v>
      </c>
      <c r="I33" s="64">
        <v>257354</v>
      </c>
      <c r="J33" s="131">
        <f t="shared" si="4"/>
        <v>0</v>
      </c>
      <c r="K33" s="149">
        <f t="shared" si="3"/>
        <v>0.91624507350140094</v>
      </c>
    </row>
    <row r="34" spans="2:16" x14ac:dyDescent="0.3">
      <c r="C34" s="213" t="s">
        <v>117</v>
      </c>
      <c r="D34" s="64">
        <v>200</v>
      </c>
      <c r="E34" s="248">
        <v>500</v>
      </c>
      <c r="F34" s="248">
        <v>500</v>
      </c>
      <c r="G34" s="64">
        <v>200</v>
      </c>
      <c r="H34" s="30">
        <f t="shared" si="5"/>
        <v>0</v>
      </c>
      <c r="I34" s="64">
        <v>200</v>
      </c>
      <c r="J34" s="131">
        <f t="shared" si="4"/>
        <v>0</v>
      </c>
      <c r="K34" s="149">
        <f t="shared" si="3"/>
        <v>0.4</v>
      </c>
    </row>
    <row r="35" spans="2:16" x14ac:dyDescent="0.3">
      <c r="C35" s="213" t="s">
        <v>118</v>
      </c>
      <c r="D35" s="64">
        <v>0</v>
      </c>
      <c r="E35" s="248">
        <v>0</v>
      </c>
      <c r="F35" s="248">
        <v>0</v>
      </c>
      <c r="G35" s="64">
        <v>0</v>
      </c>
      <c r="H35" s="30">
        <f t="shared" si="5"/>
        <v>0</v>
      </c>
      <c r="I35" s="64">
        <v>0</v>
      </c>
      <c r="J35" s="131">
        <f t="shared" si="4"/>
        <v>0</v>
      </c>
      <c r="K35" s="150" t="s">
        <v>94</v>
      </c>
    </row>
    <row r="36" spans="2:16" x14ac:dyDescent="0.3">
      <c r="C36" s="213" t="s">
        <v>119</v>
      </c>
      <c r="D36" s="64">
        <v>7215</v>
      </c>
      <c r="E36" s="248">
        <v>7215</v>
      </c>
      <c r="F36" s="248">
        <v>113.2</v>
      </c>
      <c r="G36" s="64">
        <v>9080</v>
      </c>
      <c r="H36" s="30">
        <f t="shared" ref="H36:H37" si="6">G36-D36</f>
        <v>1865</v>
      </c>
      <c r="I36" s="64">
        <v>9080</v>
      </c>
      <c r="J36" s="131">
        <f t="shared" ref="J36:J37" si="7">I36-G36</f>
        <v>0</v>
      </c>
      <c r="K36" s="149">
        <f t="shared" si="3"/>
        <v>1.2584892584892584</v>
      </c>
    </row>
    <row r="37" spans="2:16" x14ac:dyDescent="0.3">
      <c r="C37" s="213" t="s">
        <v>120</v>
      </c>
      <c r="D37" s="64">
        <v>0</v>
      </c>
      <c r="E37" s="248">
        <v>0</v>
      </c>
      <c r="F37" s="248">
        <v>0</v>
      </c>
      <c r="G37" s="64">
        <v>0</v>
      </c>
      <c r="H37" s="30">
        <f t="shared" si="6"/>
        <v>0</v>
      </c>
      <c r="I37" s="64">
        <v>0</v>
      </c>
      <c r="J37" s="131">
        <f t="shared" si="7"/>
        <v>0</v>
      </c>
      <c r="K37" s="150" t="s">
        <v>94</v>
      </c>
    </row>
    <row r="38" spans="2:16" x14ac:dyDescent="0.3">
      <c r="C38" s="213" t="s">
        <v>121</v>
      </c>
      <c r="D38" s="64">
        <v>1100</v>
      </c>
      <c r="E38" s="248">
        <v>147</v>
      </c>
      <c r="F38" s="248">
        <v>95.3</v>
      </c>
      <c r="G38" s="64">
        <v>250</v>
      </c>
      <c r="H38" s="30">
        <f t="shared" si="5"/>
        <v>-850</v>
      </c>
      <c r="I38" s="64">
        <v>250</v>
      </c>
      <c r="J38" s="131">
        <f t="shared" si="4"/>
        <v>0</v>
      </c>
      <c r="K38" s="149">
        <f t="shared" si="3"/>
        <v>1.7006802721088434</v>
      </c>
    </row>
    <row r="39" spans="2:16" x14ac:dyDescent="0.3">
      <c r="C39" s="213" t="s">
        <v>122</v>
      </c>
      <c r="D39" s="64">
        <v>0</v>
      </c>
      <c r="E39" s="248">
        <v>0</v>
      </c>
      <c r="F39" s="248">
        <v>0</v>
      </c>
      <c r="G39" s="64">
        <v>0</v>
      </c>
      <c r="H39" s="30">
        <f t="shared" si="5"/>
        <v>0</v>
      </c>
      <c r="I39" s="64">
        <v>0</v>
      </c>
      <c r="J39" s="131">
        <f t="shared" si="4"/>
        <v>0</v>
      </c>
      <c r="K39" s="150" t="s">
        <v>94</v>
      </c>
    </row>
    <row r="40" spans="2:16" x14ac:dyDescent="0.3">
      <c r="C40" s="213" t="s">
        <v>123</v>
      </c>
      <c r="D40" s="64">
        <v>1000</v>
      </c>
      <c r="E40" s="248">
        <v>1000</v>
      </c>
      <c r="F40" s="248">
        <v>0</v>
      </c>
      <c r="G40" s="64">
        <v>1000</v>
      </c>
      <c r="H40" s="30">
        <f t="shared" si="5"/>
        <v>0</v>
      </c>
      <c r="I40" s="64">
        <v>1000</v>
      </c>
      <c r="J40" s="131">
        <f t="shared" si="4"/>
        <v>0</v>
      </c>
      <c r="K40" s="149">
        <f t="shared" si="3"/>
        <v>1</v>
      </c>
    </row>
    <row r="41" spans="2:16" x14ac:dyDescent="0.3">
      <c r="C41" s="213" t="s">
        <v>124</v>
      </c>
      <c r="D41" s="64">
        <v>5000</v>
      </c>
      <c r="E41" s="248">
        <v>5000</v>
      </c>
      <c r="F41" s="248">
        <v>0</v>
      </c>
      <c r="G41" s="64">
        <v>5000</v>
      </c>
      <c r="H41" s="30">
        <f t="shared" si="5"/>
        <v>0</v>
      </c>
      <c r="I41" s="64">
        <v>5000</v>
      </c>
      <c r="J41" s="131">
        <f t="shared" si="4"/>
        <v>0</v>
      </c>
      <c r="K41" s="149">
        <f t="shared" si="3"/>
        <v>1</v>
      </c>
    </row>
    <row r="42" spans="2:16" x14ac:dyDescent="0.3">
      <c r="C42" s="213" t="s">
        <v>127</v>
      </c>
      <c r="D42" s="64">
        <v>5000</v>
      </c>
      <c r="E42" s="248">
        <v>5000</v>
      </c>
      <c r="F42" s="248">
        <v>5000</v>
      </c>
      <c r="G42" s="64">
        <v>5000</v>
      </c>
      <c r="H42" s="30">
        <f t="shared" si="5"/>
        <v>0</v>
      </c>
      <c r="I42" s="64">
        <v>5000</v>
      </c>
      <c r="J42" s="131">
        <f t="shared" si="4"/>
        <v>0</v>
      </c>
      <c r="K42" s="149">
        <v>0</v>
      </c>
    </row>
    <row r="43" spans="2:16" x14ac:dyDescent="0.3">
      <c r="C43" s="213" t="s">
        <v>149</v>
      </c>
      <c r="D43" s="64">
        <v>0</v>
      </c>
      <c r="E43" s="248">
        <v>455</v>
      </c>
      <c r="F43" s="248">
        <v>455</v>
      </c>
      <c r="G43" s="64">
        <v>0</v>
      </c>
      <c r="H43" s="30">
        <f t="shared" si="5"/>
        <v>0</v>
      </c>
      <c r="I43" s="64">
        <v>0</v>
      </c>
      <c r="J43" s="131">
        <f t="shared" si="4"/>
        <v>0</v>
      </c>
      <c r="K43" s="149">
        <f t="shared" ref="K43" si="8">I43/E43</f>
        <v>0</v>
      </c>
    </row>
    <row r="44" spans="2:16" ht="15" thickBot="1" x14ac:dyDescent="0.35">
      <c r="C44" s="213" t="s">
        <v>125</v>
      </c>
      <c r="D44" s="64">
        <v>0</v>
      </c>
      <c r="E44" s="248">
        <v>9564</v>
      </c>
      <c r="F44" s="248">
        <v>0</v>
      </c>
      <c r="G44" s="64">
        <v>0</v>
      </c>
      <c r="H44" s="30">
        <f t="shared" ref="H44" si="9">G44-D44</f>
        <v>0</v>
      </c>
      <c r="I44" s="64">
        <v>0</v>
      </c>
      <c r="J44" s="131">
        <f t="shared" ref="J44" si="10">I44-G44</f>
        <v>0</v>
      </c>
      <c r="K44" s="149">
        <f t="shared" si="3"/>
        <v>0</v>
      </c>
    </row>
    <row r="45" spans="2:16" ht="15" thickBot="1" x14ac:dyDescent="0.35">
      <c r="C45" s="26" t="s">
        <v>32</v>
      </c>
      <c r="D45" s="27">
        <f>D29+D30</f>
        <v>1171490</v>
      </c>
      <c r="E45" s="27">
        <f>E29+E30</f>
        <v>1323340.5</v>
      </c>
      <c r="F45" s="27">
        <f>F29+F30</f>
        <v>492582.3</v>
      </c>
      <c r="G45" s="27">
        <f>G29+G30</f>
        <v>1212425</v>
      </c>
      <c r="H45" s="62">
        <f t="shared" si="5"/>
        <v>40935</v>
      </c>
      <c r="I45" s="112">
        <f>I29+I30</f>
        <v>1203441</v>
      </c>
      <c r="J45" s="148">
        <f t="shared" si="4"/>
        <v>-8984</v>
      </c>
      <c r="K45" s="154">
        <f t="shared" si="3"/>
        <v>0.90939633450347812</v>
      </c>
      <c r="N45" s="5"/>
      <c r="O45" s="5"/>
      <c r="P45" s="5"/>
    </row>
    <row r="46" spans="2:16" s="4" customFormat="1" x14ac:dyDescent="0.3">
      <c r="B46" s="122"/>
      <c r="C46" s="41"/>
      <c r="D46" s="42"/>
      <c r="E46" s="43"/>
      <c r="F46" s="44"/>
      <c r="G46" s="42"/>
      <c r="H46" s="44"/>
      <c r="I46" s="94"/>
      <c r="K46" s="107"/>
      <c r="L46" s="75"/>
      <c r="N46" s="5"/>
      <c r="O46" s="5"/>
      <c r="P46" s="5"/>
    </row>
    <row r="47" spans="2:16" s="5" customFormat="1" ht="15" thickBot="1" x14ac:dyDescent="0.35">
      <c r="B47" s="123"/>
      <c r="C47" s="41"/>
      <c r="D47" s="42"/>
      <c r="E47" s="43"/>
      <c r="F47" s="44"/>
      <c r="G47" s="42"/>
      <c r="H47" s="44"/>
      <c r="I47" s="58"/>
      <c r="K47" s="109"/>
      <c r="L47" s="202"/>
      <c r="N47" s="3"/>
      <c r="O47" s="3"/>
      <c r="P47" s="3"/>
    </row>
    <row r="48" spans="2:16" s="5" customFormat="1" ht="15" customHeight="1" x14ac:dyDescent="0.3">
      <c r="B48" s="123"/>
      <c r="C48" s="266" t="s">
        <v>142</v>
      </c>
      <c r="D48" s="267"/>
      <c r="E48" s="267"/>
      <c r="F48" s="267"/>
      <c r="G48" s="267"/>
      <c r="H48" s="267"/>
      <c r="I48" s="268"/>
      <c r="J48" s="95"/>
      <c r="K48" s="110"/>
      <c r="L48" s="202"/>
      <c r="N48" s="3"/>
      <c r="O48" s="3"/>
      <c r="P48" s="3"/>
    </row>
    <row r="49" spans="2:18" s="3" customFormat="1" ht="15.75" customHeight="1" thickBot="1" x14ac:dyDescent="0.35">
      <c r="B49" s="124"/>
      <c r="C49" s="269"/>
      <c r="D49" s="270"/>
      <c r="E49" s="270"/>
      <c r="F49" s="270"/>
      <c r="G49" s="270"/>
      <c r="H49" s="270"/>
      <c r="I49" s="271"/>
      <c r="K49" s="111"/>
      <c r="L49" s="203"/>
    </row>
    <row r="50" spans="2:18" s="3" customFormat="1" ht="15" thickBot="1" x14ac:dyDescent="0.35">
      <c r="B50" s="124"/>
      <c r="C50" s="41"/>
      <c r="D50" s="42"/>
      <c r="E50" s="43"/>
      <c r="F50" s="44"/>
      <c r="G50" s="42"/>
      <c r="H50" s="44"/>
      <c r="I50" s="59"/>
      <c r="K50" s="111"/>
      <c r="L50" s="203"/>
    </row>
    <row r="51" spans="2:18" ht="30.75" customHeight="1" thickBot="1" x14ac:dyDescent="0.35">
      <c r="C51" s="48" t="s">
        <v>46</v>
      </c>
      <c r="D51" s="73" t="s">
        <v>42</v>
      </c>
      <c r="E51" s="74" t="s">
        <v>43</v>
      </c>
      <c r="F51" s="74" t="s">
        <v>44</v>
      </c>
      <c r="G51" s="68" t="s">
        <v>60</v>
      </c>
      <c r="H51" s="68" t="s">
        <v>61</v>
      </c>
      <c r="I51" s="68" t="s">
        <v>59</v>
      </c>
      <c r="L51" s="204" t="s">
        <v>49</v>
      </c>
      <c r="M51" s="82" t="s">
        <v>51</v>
      </c>
      <c r="N51" s="81" t="s">
        <v>48</v>
      </c>
      <c r="O51" s="83" t="s">
        <v>52</v>
      </c>
      <c r="P51" s="81" t="s">
        <v>50</v>
      </c>
      <c r="Q51" s="84"/>
      <c r="R51" s="84"/>
    </row>
    <row r="52" spans="2:18" x14ac:dyDescent="0.3">
      <c r="C52" s="49" t="s">
        <v>40</v>
      </c>
      <c r="D52" s="129">
        <f>G7+G8+G9+G11</f>
        <v>1120416</v>
      </c>
      <c r="E52" s="130">
        <f>G29</f>
        <v>925614</v>
      </c>
      <c r="F52" s="101">
        <f>D52-E52</f>
        <v>194802</v>
      </c>
      <c r="G52" s="99">
        <f>I7+I8+I9+I11</f>
        <v>1120416</v>
      </c>
      <c r="H52" s="99">
        <f>I29</f>
        <v>916430</v>
      </c>
      <c r="I52" s="100">
        <f>G52-H52</f>
        <v>203986</v>
      </c>
      <c r="L52" s="205">
        <f>I52-I9</f>
        <v>86789</v>
      </c>
      <c r="M52" s="85">
        <f>197330-172730</f>
        <v>24600</v>
      </c>
      <c r="N52" s="85">
        <f>L52+M52</f>
        <v>111389</v>
      </c>
      <c r="O52" s="85">
        <v>12800</v>
      </c>
      <c r="P52" s="85">
        <f>N52+O52</f>
        <v>124189</v>
      </c>
      <c r="Q52" s="84"/>
      <c r="R52" s="84"/>
    </row>
    <row r="53" spans="2:18" x14ac:dyDescent="0.3">
      <c r="C53" s="86" t="s">
        <v>41</v>
      </c>
      <c r="D53" s="131">
        <f>G10</f>
        <v>23000</v>
      </c>
      <c r="E53" s="30">
        <f>G30</f>
        <v>286811</v>
      </c>
      <c r="F53" s="101">
        <f>D53-E53</f>
        <v>-263811</v>
      </c>
      <c r="G53" s="131">
        <f>I10</f>
        <v>23000</v>
      </c>
      <c r="H53" s="30">
        <f>I30</f>
        <v>287011</v>
      </c>
      <c r="I53" s="101">
        <f>G53-H53</f>
        <v>-264011</v>
      </c>
      <c r="J53" s="29"/>
      <c r="K53" s="106"/>
      <c r="N53" s="4"/>
      <c r="O53" s="4"/>
      <c r="P53" s="4"/>
    </row>
    <row r="54" spans="2:18" ht="15" thickBot="1" x14ac:dyDescent="0.35">
      <c r="C54" s="80" t="s">
        <v>62</v>
      </c>
      <c r="D54" s="132">
        <f>E23</f>
        <v>109195</v>
      </c>
      <c r="E54" s="133">
        <f>G118</f>
        <v>49170</v>
      </c>
      <c r="F54" s="99">
        <f>D54-E54</f>
        <v>60025</v>
      </c>
      <c r="G54" s="132">
        <f>SUM(I13:I15)</f>
        <v>109195</v>
      </c>
      <c r="H54" s="132">
        <f>I118</f>
        <v>49170</v>
      </c>
      <c r="I54" s="101">
        <f>G54-H54</f>
        <v>60025</v>
      </c>
      <c r="J54" s="29"/>
      <c r="K54" s="106"/>
      <c r="N54" s="4"/>
      <c r="O54" s="4"/>
      <c r="P54" s="4"/>
    </row>
    <row r="55" spans="2:18" ht="15" thickBot="1" x14ac:dyDescent="0.35">
      <c r="C55" s="69" t="s">
        <v>45</v>
      </c>
      <c r="D55" s="70">
        <f t="shared" ref="D55:I55" si="11">SUM(D52:D54)</f>
        <v>1252611</v>
      </c>
      <c r="E55" s="71">
        <f t="shared" si="11"/>
        <v>1261595</v>
      </c>
      <c r="F55" s="71">
        <f t="shared" si="11"/>
        <v>-8984</v>
      </c>
      <c r="G55" s="70">
        <f t="shared" si="11"/>
        <v>1252611</v>
      </c>
      <c r="H55" s="70">
        <f t="shared" si="11"/>
        <v>1252611</v>
      </c>
      <c r="I55" s="72">
        <f t="shared" si="11"/>
        <v>0</v>
      </c>
      <c r="J55" s="29"/>
      <c r="K55" s="106"/>
      <c r="M55" s="60"/>
      <c r="N55" s="4"/>
      <c r="O55" s="4"/>
      <c r="P55" s="4"/>
    </row>
    <row r="56" spans="2:18" s="4" customFormat="1" x14ac:dyDescent="0.3">
      <c r="B56" s="122"/>
      <c r="C56" s="47"/>
      <c r="D56" s="45"/>
      <c r="E56" s="45"/>
      <c r="F56" s="46"/>
      <c r="G56" s="28"/>
      <c r="I56" s="57"/>
      <c r="K56" s="107"/>
      <c r="L56" s="203"/>
      <c r="N56" s="2"/>
      <c r="O56" s="2"/>
      <c r="P56" s="2"/>
    </row>
    <row r="57" spans="2:18" x14ac:dyDescent="0.3">
      <c r="C57" s="117"/>
      <c r="D57" s="45"/>
      <c r="E57" s="98"/>
      <c r="F57" s="46"/>
      <c r="G57" s="28"/>
      <c r="H57" s="4"/>
      <c r="I57" s="57"/>
    </row>
    <row r="58" spans="2:18" x14ac:dyDescent="0.3">
      <c r="C58" s="1"/>
      <c r="D58" s="31"/>
      <c r="E58" s="1"/>
      <c r="F58" s="1"/>
      <c r="G58" s="1"/>
    </row>
    <row r="59" spans="2:18" x14ac:dyDescent="0.3">
      <c r="C59" s="275" t="s">
        <v>143</v>
      </c>
      <c r="D59" s="276"/>
      <c r="E59" s="276"/>
      <c r="F59" s="276"/>
      <c r="G59" s="276"/>
      <c r="H59" s="276"/>
      <c r="I59" s="276"/>
      <c r="J59" s="276"/>
      <c r="K59" s="277"/>
    </row>
    <row r="60" spans="2:18" x14ac:dyDescent="0.3">
      <c r="C60" s="278"/>
      <c r="D60" s="279"/>
      <c r="E60" s="279"/>
      <c r="F60" s="279"/>
      <c r="G60" s="279"/>
      <c r="H60" s="279"/>
      <c r="I60" s="279"/>
      <c r="J60" s="279"/>
      <c r="K60" s="280"/>
    </row>
    <row r="61" spans="2:18" ht="15" thickBot="1" x14ac:dyDescent="0.35">
      <c r="C61" s="6"/>
      <c r="D61" s="31"/>
      <c r="E61" s="1"/>
      <c r="F61" s="1"/>
      <c r="G61" s="1"/>
      <c r="H61" s="1"/>
    </row>
    <row r="62" spans="2:18" ht="29.4" thickBot="1" x14ac:dyDescent="0.35">
      <c r="C62" s="134" t="s">
        <v>9</v>
      </c>
      <c r="D62" s="144" t="s">
        <v>135</v>
      </c>
      <c r="E62" s="144" t="s">
        <v>136</v>
      </c>
      <c r="F62" s="144" t="s">
        <v>137</v>
      </c>
      <c r="G62" s="144" t="s">
        <v>138</v>
      </c>
      <c r="H62" s="144" t="s">
        <v>139</v>
      </c>
      <c r="I62" s="145" t="s">
        <v>140</v>
      </c>
      <c r="J62" s="145" t="s">
        <v>101</v>
      </c>
      <c r="K62" s="145" t="s">
        <v>141</v>
      </c>
    </row>
    <row r="63" spans="2:18" ht="15" thickBot="1" x14ac:dyDescent="0.35">
      <c r="B63" s="261" t="s">
        <v>83</v>
      </c>
      <c r="C63" s="32" t="s">
        <v>10</v>
      </c>
      <c r="D63" s="9">
        <v>45405</v>
      </c>
      <c r="E63" s="9">
        <v>71563</v>
      </c>
      <c r="F63" s="9">
        <v>51280.2</v>
      </c>
      <c r="G63" s="9">
        <v>59240</v>
      </c>
      <c r="H63" s="9">
        <f>SUM(G63-D63)</f>
        <v>13835</v>
      </c>
      <c r="I63" s="240">
        <v>62670</v>
      </c>
      <c r="J63" s="9">
        <f t="shared" ref="J63:J121" si="12">I63-G63</f>
        <v>3430</v>
      </c>
      <c r="K63" s="168">
        <f t="shared" ref="K63:K123" si="13">I63/E63</f>
        <v>0.87573187261573715</v>
      </c>
    </row>
    <row r="64" spans="2:18" ht="15" thickBot="1" x14ac:dyDescent="0.35">
      <c r="B64" s="262"/>
      <c r="C64" s="32" t="s">
        <v>73</v>
      </c>
      <c r="D64" s="9">
        <v>10000</v>
      </c>
      <c r="E64" s="9">
        <v>9648.5</v>
      </c>
      <c r="F64" s="9">
        <v>0</v>
      </c>
      <c r="G64" s="9">
        <v>10000</v>
      </c>
      <c r="H64" s="9">
        <f t="shared" ref="H64:H70" si="14">SUM(G64-D64)</f>
        <v>0</v>
      </c>
      <c r="I64" s="9">
        <v>10000</v>
      </c>
      <c r="J64" s="9">
        <f t="shared" si="12"/>
        <v>0</v>
      </c>
      <c r="K64" s="168">
        <f t="shared" si="13"/>
        <v>1.0364305332435093</v>
      </c>
    </row>
    <row r="65" spans="2:12" ht="15" thickBot="1" x14ac:dyDescent="0.35">
      <c r="B65" s="187" t="s">
        <v>83</v>
      </c>
      <c r="C65" s="32" t="s">
        <v>74</v>
      </c>
      <c r="D65" s="9">
        <v>92575</v>
      </c>
      <c r="E65" s="9">
        <v>126722</v>
      </c>
      <c r="F65" s="9">
        <v>56789.1</v>
      </c>
      <c r="G65" s="240">
        <v>83048</v>
      </c>
      <c r="H65" s="9">
        <f t="shared" si="14"/>
        <v>-9527</v>
      </c>
      <c r="I65" s="240">
        <v>83974</v>
      </c>
      <c r="J65" s="158">
        <f t="shared" si="12"/>
        <v>926</v>
      </c>
      <c r="K65" s="168">
        <f t="shared" si="13"/>
        <v>0.66266315241236728</v>
      </c>
      <c r="L65" s="206"/>
    </row>
    <row r="66" spans="2:12" ht="15" thickBot="1" x14ac:dyDescent="0.35">
      <c r="B66" s="179" t="s">
        <v>84</v>
      </c>
      <c r="C66" s="32" t="s">
        <v>100</v>
      </c>
      <c r="D66" s="33">
        <v>324574</v>
      </c>
      <c r="E66" s="9">
        <v>337636</v>
      </c>
      <c r="F66" s="33">
        <v>42411.5</v>
      </c>
      <c r="G66" s="9">
        <v>308165</v>
      </c>
      <c r="H66" s="9">
        <f t="shared" si="14"/>
        <v>-16409</v>
      </c>
      <c r="I66" s="9">
        <v>308165</v>
      </c>
      <c r="J66" s="159">
        <f t="shared" si="12"/>
        <v>0</v>
      </c>
      <c r="K66" s="168">
        <f t="shared" si="13"/>
        <v>0.91271369166795013</v>
      </c>
    </row>
    <row r="67" spans="2:12" ht="15" thickBot="1" x14ac:dyDescent="0.35">
      <c r="B67" s="125" t="s">
        <v>85</v>
      </c>
      <c r="C67" s="32" t="s">
        <v>11</v>
      </c>
      <c r="D67" s="33">
        <v>1551</v>
      </c>
      <c r="E67" s="33">
        <v>14898</v>
      </c>
      <c r="F67" s="33">
        <v>3745.5</v>
      </c>
      <c r="G67" s="33">
        <v>1605</v>
      </c>
      <c r="H67" s="9">
        <f t="shared" si="14"/>
        <v>54</v>
      </c>
      <c r="I67" s="33">
        <v>1605</v>
      </c>
      <c r="J67" s="159">
        <f t="shared" si="12"/>
        <v>0</v>
      </c>
      <c r="K67" s="168">
        <f t="shared" si="13"/>
        <v>0.10773258155457108</v>
      </c>
    </row>
    <row r="68" spans="2:12" ht="15" thickBot="1" x14ac:dyDescent="0.35">
      <c r="B68" s="179" t="s">
        <v>83</v>
      </c>
      <c r="C68" s="10" t="s">
        <v>75</v>
      </c>
      <c r="D68" s="9">
        <v>4522</v>
      </c>
      <c r="E68" s="33">
        <v>4352</v>
      </c>
      <c r="F68" s="9">
        <v>634.29999999999995</v>
      </c>
      <c r="G68" s="9">
        <v>4325</v>
      </c>
      <c r="H68" s="9">
        <f t="shared" si="14"/>
        <v>-197</v>
      </c>
      <c r="I68" s="240">
        <v>4270</v>
      </c>
      <c r="J68" s="158">
        <f t="shared" si="12"/>
        <v>-55</v>
      </c>
      <c r="K68" s="168">
        <f t="shared" si="13"/>
        <v>0.98115808823529416</v>
      </c>
    </row>
    <row r="69" spans="2:12" ht="15" thickBot="1" x14ac:dyDescent="0.35">
      <c r="B69" s="125" t="s">
        <v>86</v>
      </c>
      <c r="C69" s="32" t="s">
        <v>150</v>
      </c>
      <c r="D69" s="9">
        <v>590</v>
      </c>
      <c r="E69" s="9">
        <v>2143</v>
      </c>
      <c r="F69" s="9">
        <v>1359.2</v>
      </c>
      <c r="G69" s="9">
        <v>915</v>
      </c>
      <c r="H69" s="9">
        <f t="shared" si="14"/>
        <v>325</v>
      </c>
      <c r="I69" s="240">
        <v>895</v>
      </c>
      <c r="J69" s="158">
        <f t="shared" si="12"/>
        <v>-20</v>
      </c>
      <c r="K69" s="168">
        <f t="shared" si="13"/>
        <v>0.41763882407839475</v>
      </c>
    </row>
    <row r="70" spans="2:12" ht="15" thickBot="1" x14ac:dyDescent="0.35">
      <c r="B70" s="261" t="s">
        <v>85</v>
      </c>
      <c r="C70" s="32" t="s">
        <v>12</v>
      </c>
      <c r="D70" s="9">
        <f>SUM(D71:D75)</f>
        <v>69541</v>
      </c>
      <c r="E70" s="9">
        <f>SUM(E71:E75)</f>
        <v>74867</v>
      </c>
      <c r="F70" s="9">
        <f>SUM(F71:F75)</f>
        <v>41006.300000000003</v>
      </c>
      <c r="G70" s="240">
        <f>SUM(G71:G75)</f>
        <v>69358</v>
      </c>
      <c r="H70" s="9">
        <f t="shared" si="14"/>
        <v>-183</v>
      </c>
      <c r="I70" s="9">
        <f>SUM(I71:I75)</f>
        <v>69358</v>
      </c>
      <c r="J70" s="159">
        <f t="shared" si="12"/>
        <v>0</v>
      </c>
      <c r="K70" s="168">
        <f t="shared" si="13"/>
        <v>0.92641617802235965</v>
      </c>
    </row>
    <row r="71" spans="2:12" x14ac:dyDescent="0.3">
      <c r="B71" s="262"/>
      <c r="C71" s="214" t="s">
        <v>105</v>
      </c>
      <c r="D71" s="189">
        <v>4259</v>
      </c>
      <c r="E71" s="190">
        <v>8768</v>
      </c>
      <c r="F71" s="189">
        <v>4678.3</v>
      </c>
      <c r="G71" s="249">
        <v>2600</v>
      </c>
      <c r="H71" s="189">
        <f t="shared" ref="H71:H120" si="15">SUM(G71-D71)</f>
        <v>-1659</v>
      </c>
      <c r="I71" s="190">
        <v>2600</v>
      </c>
      <c r="J71" s="191">
        <f t="shared" si="12"/>
        <v>0</v>
      </c>
      <c r="K71" s="192">
        <f t="shared" si="13"/>
        <v>0.29653284671532848</v>
      </c>
    </row>
    <row r="72" spans="2:12" x14ac:dyDescent="0.3">
      <c r="B72" s="262"/>
      <c r="C72" s="225" t="s">
        <v>128</v>
      </c>
      <c r="D72" s="222">
        <v>3750</v>
      </c>
      <c r="E72" s="223">
        <v>3750</v>
      </c>
      <c r="F72" s="222">
        <v>3750</v>
      </c>
      <c r="G72" s="250">
        <v>3750</v>
      </c>
      <c r="H72" s="193">
        <f t="shared" si="15"/>
        <v>0</v>
      </c>
      <c r="I72" s="223">
        <v>3750</v>
      </c>
      <c r="J72" s="195">
        <f t="shared" si="12"/>
        <v>0</v>
      </c>
      <c r="K72" s="196">
        <v>0</v>
      </c>
    </row>
    <row r="73" spans="2:12" x14ac:dyDescent="0.3">
      <c r="B73" s="262"/>
      <c r="C73" s="225" t="s">
        <v>129</v>
      </c>
      <c r="D73" s="222">
        <v>750</v>
      </c>
      <c r="E73" s="223">
        <v>750</v>
      </c>
      <c r="F73" s="222">
        <v>0</v>
      </c>
      <c r="G73" s="250">
        <v>750</v>
      </c>
      <c r="H73" s="193">
        <f t="shared" si="15"/>
        <v>0</v>
      </c>
      <c r="I73" s="223">
        <v>750</v>
      </c>
      <c r="J73" s="195">
        <f t="shared" si="12"/>
        <v>0</v>
      </c>
      <c r="K73" s="224">
        <v>0</v>
      </c>
    </row>
    <row r="74" spans="2:12" x14ac:dyDescent="0.3">
      <c r="B74" s="262"/>
      <c r="C74" s="215" t="s">
        <v>106</v>
      </c>
      <c r="D74" s="193">
        <v>60582</v>
      </c>
      <c r="E74" s="194">
        <v>61099</v>
      </c>
      <c r="F74" s="193">
        <v>32078</v>
      </c>
      <c r="G74" s="251">
        <v>62058</v>
      </c>
      <c r="H74" s="193">
        <f t="shared" si="15"/>
        <v>1476</v>
      </c>
      <c r="I74" s="194">
        <v>62058</v>
      </c>
      <c r="J74" s="195">
        <f t="shared" si="12"/>
        <v>0</v>
      </c>
      <c r="K74" s="196">
        <f t="shared" si="13"/>
        <v>1.0156958379024206</v>
      </c>
    </row>
    <row r="75" spans="2:12" ht="15" thickBot="1" x14ac:dyDescent="0.35">
      <c r="B75" s="263"/>
      <c r="C75" s="216" t="s">
        <v>107</v>
      </c>
      <c r="D75" s="197">
        <v>200</v>
      </c>
      <c r="E75" s="198">
        <v>500</v>
      </c>
      <c r="F75" s="197">
        <v>500</v>
      </c>
      <c r="G75" s="252">
        <v>200</v>
      </c>
      <c r="H75" s="197">
        <f t="shared" si="15"/>
        <v>0</v>
      </c>
      <c r="I75" s="198">
        <v>200</v>
      </c>
      <c r="J75" s="199">
        <f t="shared" si="12"/>
        <v>0</v>
      </c>
      <c r="K75" s="200">
        <f t="shared" si="13"/>
        <v>0.4</v>
      </c>
    </row>
    <row r="76" spans="2:12" ht="15" thickBot="1" x14ac:dyDescent="0.35">
      <c r="B76" s="125" t="s">
        <v>86</v>
      </c>
      <c r="C76" s="34" t="s">
        <v>76</v>
      </c>
      <c r="D76" s="33">
        <v>16645</v>
      </c>
      <c r="E76" s="33">
        <v>16846</v>
      </c>
      <c r="F76" s="33">
        <v>6739.8</v>
      </c>
      <c r="G76" s="33">
        <v>18110</v>
      </c>
      <c r="H76" s="33">
        <f t="shared" si="15"/>
        <v>1465</v>
      </c>
      <c r="I76" s="33">
        <v>18110</v>
      </c>
      <c r="J76" s="159">
        <f t="shared" si="12"/>
        <v>0</v>
      </c>
      <c r="K76" s="168">
        <f t="shared" si="13"/>
        <v>1.0750326486999882</v>
      </c>
    </row>
    <row r="77" spans="2:12" ht="15" thickBot="1" x14ac:dyDescent="0.35">
      <c r="B77" s="125" t="s">
        <v>83</v>
      </c>
      <c r="C77" s="34" t="s">
        <v>77</v>
      </c>
      <c r="D77" s="33">
        <v>2080</v>
      </c>
      <c r="E77" s="33">
        <v>2080</v>
      </c>
      <c r="F77" s="33">
        <v>30.5</v>
      </c>
      <c r="G77" s="33">
        <v>3080</v>
      </c>
      <c r="H77" s="33">
        <f t="shared" si="15"/>
        <v>1000</v>
      </c>
      <c r="I77" s="253">
        <v>0</v>
      </c>
      <c r="J77" s="159">
        <f t="shared" si="12"/>
        <v>-3080</v>
      </c>
      <c r="K77" s="168">
        <f t="shared" si="13"/>
        <v>0</v>
      </c>
    </row>
    <row r="78" spans="2:12" ht="15" thickBot="1" x14ac:dyDescent="0.35">
      <c r="B78" s="125" t="s">
        <v>84</v>
      </c>
      <c r="C78" s="34" t="s">
        <v>108</v>
      </c>
      <c r="D78" s="33">
        <v>24956</v>
      </c>
      <c r="E78" s="33">
        <v>24974</v>
      </c>
      <c r="F78" s="33">
        <v>5135.5</v>
      </c>
      <c r="G78" s="253">
        <v>26906</v>
      </c>
      <c r="H78" s="33">
        <f t="shared" si="15"/>
        <v>1950</v>
      </c>
      <c r="I78" s="33">
        <v>26906</v>
      </c>
      <c r="J78" s="159">
        <f t="shared" si="12"/>
        <v>0</v>
      </c>
      <c r="K78" s="168">
        <f t="shared" si="13"/>
        <v>1.077360454873068</v>
      </c>
      <c r="L78" s="254"/>
    </row>
    <row r="79" spans="2:12" ht="15" thickBot="1" x14ac:dyDescent="0.35">
      <c r="B79" s="125" t="s">
        <v>86</v>
      </c>
      <c r="C79" s="34" t="s">
        <v>81</v>
      </c>
      <c r="D79" s="33">
        <v>140</v>
      </c>
      <c r="E79" s="33">
        <v>140</v>
      </c>
      <c r="F79" s="33">
        <v>0</v>
      </c>
      <c r="G79" s="33">
        <v>140</v>
      </c>
      <c r="H79" s="33">
        <f t="shared" si="15"/>
        <v>0</v>
      </c>
      <c r="I79" s="253">
        <v>195</v>
      </c>
      <c r="J79" s="159">
        <f t="shared" si="12"/>
        <v>55</v>
      </c>
      <c r="K79" s="168">
        <f t="shared" si="13"/>
        <v>1.3928571428571428</v>
      </c>
    </row>
    <row r="80" spans="2:12" ht="15" thickBot="1" x14ac:dyDescent="0.35">
      <c r="B80" s="125" t="s">
        <v>86</v>
      </c>
      <c r="C80" s="34" t="s">
        <v>152</v>
      </c>
      <c r="D80" s="33">
        <v>165699</v>
      </c>
      <c r="E80" s="33">
        <v>169845</v>
      </c>
      <c r="F80" s="33">
        <v>57589.8</v>
      </c>
      <c r="G80" s="33">
        <v>177515</v>
      </c>
      <c r="H80" s="33">
        <f t="shared" si="15"/>
        <v>11816</v>
      </c>
      <c r="I80" s="253">
        <v>174289</v>
      </c>
      <c r="J80" s="159">
        <f t="shared" si="12"/>
        <v>-3226</v>
      </c>
      <c r="K80" s="168">
        <f t="shared" si="13"/>
        <v>1.0261650328240455</v>
      </c>
    </row>
    <row r="81" spans="2:11" ht="15" thickBot="1" x14ac:dyDescent="0.35">
      <c r="B81" s="179" t="s">
        <v>84</v>
      </c>
      <c r="C81" s="34" t="s">
        <v>109</v>
      </c>
      <c r="D81" s="33">
        <v>13778</v>
      </c>
      <c r="E81" s="33">
        <v>13778</v>
      </c>
      <c r="F81" s="33">
        <v>5524.9</v>
      </c>
      <c r="G81" s="33">
        <v>13724</v>
      </c>
      <c r="H81" s="33">
        <f t="shared" si="15"/>
        <v>-54</v>
      </c>
      <c r="I81" s="33">
        <v>13724</v>
      </c>
      <c r="J81" s="159">
        <f t="shared" si="12"/>
        <v>0</v>
      </c>
      <c r="K81" s="168">
        <f t="shared" si="13"/>
        <v>0.99608070837567131</v>
      </c>
    </row>
    <row r="82" spans="2:11" ht="15" thickBot="1" x14ac:dyDescent="0.35">
      <c r="B82" s="260" t="s">
        <v>86</v>
      </c>
      <c r="C82" s="34" t="s">
        <v>151</v>
      </c>
      <c r="D82" s="33">
        <v>0</v>
      </c>
      <c r="E82" s="33">
        <v>0</v>
      </c>
      <c r="F82" s="33">
        <v>0</v>
      </c>
      <c r="G82" s="33">
        <v>0</v>
      </c>
      <c r="H82" s="33">
        <f t="shared" si="15"/>
        <v>0</v>
      </c>
      <c r="I82" s="253">
        <v>20</v>
      </c>
      <c r="J82" s="159">
        <f t="shared" ref="J82" si="16">I82-G82</f>
        <v>20</v>
      </c>
      <c r="K82" s="168">
        <v>0</v>
      </c>
    </row>
    <row r="83" spans="2:11" ht="15" thickBot="1" x14ac:dyDescent="0.35">
      <c r="B83" s="179" t="s">
        <v>83</v>
      </c>
      <c r="C83" s="34" t="s">
        <v>13</v>
      </c>
      <c r="D83" s="33">
        <v>53844</v>
      </c>
      <c r="E83" s="33">
        <v>53844</v>
      </c>
      <c r="F83" s="33">
        <v>19817.8</v>
      </c>
      <c r="G83" s="33">
        <v>59000</v>
      </c>
      <c r="H83" s="33">
        <f t="shared" si="15"/>
        <v>5156</v>
      </c>
      <c r="I83" s="253">
        <v>58732</v>
      </c>
      <c r="J83" s="159">
        <f>I83-G83</f>
        <v>-268</v>
      </c>
      <c r="K83" s="168">
        <f t="shared" si="13"/>
        <v>1.0907807740881064</v>
      </c>
    </row>
    <row r="84" spans="2:11" ht="15" thickBot="1" x14ac:dyDescent="0.35">
      <c r="B84" s="208" t="s">
        <v>83</v>
      </c>
      <c r="C84" s="34" t="s">
        <v>110</v>
      </c>
      <c r="D84" s="33">
        <v>924</v>
      </c>
      <c r="E84" s="33">
        <v>924</v>
      </c>
      <c r="F84" s="33">
        <v>602.1</v>
      </c>
      <c r="G84" s="33">
        <v>879</v>
      </c>
      <c r="H84" s="33">
        <f t="shared" si="15"/>
        <v>-45</v>
      </c>
      <c r="I84" s="33">
        <v>879</v>
      </c>
      <c r="J84" s="159">
        <f t="shared" si="12"/>
        <v>0</v>
      </c>
      <c r="K84" s="168">
        <f t="shared" si="13"/>
        <v>0.95129870129870131</v>
      </c>
    </row>
    <row r="85" spans="2:11" ht="15" thickBot="1" x14ac:dyDescent="0.35">
      <c r="B85" s="208" t="s">
        <v>83</v>
      </c>
      <c r="C85" s="32" t="s">
        <v>14</v>
      </c>
      <c r="D85" s="9">
        <v>8366</v>
      </c>
      <c r="E85" s="33">
        <v>8366</v>
      </c>
      <c r="F85" s="9">
        <v>4470.2</v>
      </c>
      <c r="G85" s="9">
        <v>8473</v>
      </c>
      <c r="H85" s="33">
        <f t="shared" si="15"/>
        <v>107</v>
      </c>
      <c r="I85" s="240">
        <v>8313</v>
      </c>
      <c r="J85" s="158">
        <f t="shared" si="12"/>
        <v>-160</v>
      </c>
      <c r="K85" s="168">
        <f t="shared" si="13"/>
        <v>0.99366483385130289</v>
      </c>
    </row>
    <row r="86" spans="2:11" ht="15" thickBot="1" x14ac:dyDescent="0.35">
      <c r="B86" s="125"/>
      <c r="C86" s="35" t="s">
        <v>15</v>
      </c>
      <c r="D86" s="9">
        <f t="shared" ref="D86" si="17">SUM(D87:D104)</f>
        <v>209324</v>
      </c>
      <c r="E86" s="9">
        <f t="shared" ref="E86:I86" si="18">SUM(E87:E104)</f>
        <v>248372</v>
      </c>
      <c r="F86" s="9">
        <f t="shared" si="18"/>
        <v>132228.09999999998</v>
      </c>
      <c r="G86" s="9">
        <f t="shared" ref="G86" si="19">SUM(G87:G104)</f>
        <v>233779</v>
      </c>
      <c r="H86" s="33">
        <f t="shared" si="15"/>
        <v>24455</v>
      </c>
      <c r="I86" s="9">
        <f t="shared" si="18"/>
        <v>227173</v>
      </c>
      <c r="J86" s="158">
        <f>I86-G86</f>
        <v>-6606</v>
      </c>
      <c r="K86" s="168">
        <f t="shared" si="13"/>
        <v>0.91464818900681233</v>
      </c>
    </row>
    <row r="87" spans="2:11" x14ac:dyDescent="0.3">
      <c r="B87" s="287" t="s">
        <v>85</v>
      </c>
      <c r="C87" s="217" t="s">
        <v>16</v>
      </c>
      <c r="D87" s="114">
        <v>36000</v>
      </c>
      <c r="E87" s="183">
        <v>36000</v>
      </c>
      <c r="F87" s="114">
        <v>20500</v>
      </c>
      <c r="G87" s="114">
        <v>39000</v>
      </c>
      <c r="H87" s="114">
        <f t="shared" si="15"/>
        <v>3000</v>
      </c>
      <c r="I87" s="258">
        <v>37700</v>
      </c>
      <c r="J87" s="160">
        <f t="shared" si="12"/>
        <v>-1300</v>
      </c>
      <c r="K87" s="169">
        <f t="shared" si="13"/>
        <v>1.0472222222222223</v>
      </c>
    </row>
    <row r="88" spans="2:11" x14ac:dyDescent="0.3">
      <c r="B88" s="287"/>
      <c r="C88" s="218" t="s">
        <v>17</v>
      </c>
      <c r="D88" s="11">
        <v>6000</v>
      </c>
      <c r="E88" s="184">
        <v>6000</v>
      </c>
      <c r="F88" s="11">
        <v>0</v>
      </c>
      <c r="G88" s="11">
        <v>6000</v>
      </c>
      <c r="H88" s="11">
        <f t="shared" si="15"/>
        <v>0</v>
      </c>
      <c r="I88" s="11">
        <v>6000</v>
      </c>
      <c r="J88" s="161">
        <f t="shared" si="12"/>
        <v>0</v>
      </c>
      <c r="K88" s="150">
        <f t="shared" si="13"/>
        <v>1</v>
      </c>
    </row>
    <row r="89" spans="2:11" x14ac:dyDescent="0.3">
      <c r="B89" s="287"/>
      <c r="C89" s="218" t="s">
        <v>18</v>
      </c>
      <c r="D89" s="11">
        <v>0</v>
      </c>
      <c r="E89" s="184">
        <v>0</v>
      </c>
      <c r="F89" s="11">
        <v>0</v>
      </c>
      <c r="G89" s="11">
        <v>0</v>
      </c>
      <c r="H89" s="11">
        <f t="shared" si="15"/>
        <v>0</v>
      </c>
      <c r="I89" s="11">
        <v>0</v>
      </c>
      <c r="J89" s="161">
        <f t="shared" si="12"/>
        <v>0</v>
      </c>
      <c r="K89" s="150" t="s">
        <v>94</v>
      </c>
    </row>
    <row r="90" spans="2:11" x14ac:dyDescent="0.3">
      <c r="B90" s="287"/>
      <c r="C90" s="218" t="s">
        <v>19</v>
      </c>
      <c r="D90" s="11">
        <v>0</v>
      </c>
      <c r="E90" s="184">
        <v>0</v>
      </c>
      <c r="F90" s="11">
        <v>0</v>
      </c>
      <c r="G90" s="11">
        <v>0</v>
      </c>
      <c r="H90" s="11">
        <f t="shared" si="15"/>
        <v>0</v>
      </c>
      <c r="I90" s="11">
        <v>0</v>
      </c>
      <c r="J90" s="161">
        <f t="shared" si="12"/>
        <v>0</v>
      </c>
      <c r="K90" s="150" t="s">
        <v>94</v>
      </c>
    </row>
    <row r="91" spans="2:11" x14ac:dyDescent="0.3">
      <c r="B91" s="287"/>
      <c r="C91" s="218" t="s">
        <v>20</v>
      </c>
      <c r="D91" s="11">
        <v>0</v>
      </c>
      <c r="E91" s="184">
        <v>0</v>
      </c>
      <c r="F91" s="11">
        <v>0</v>
      </c>
      <c r="G91" s="11">
        <v>0</v>
      </c>
      <c r="H91" s="11">
        <f t="shared" si="15"/>
        <v>0</v>
      </c>
      <c r="I91" s="11">
        <v>0</v>
      </c>
      <c r="J91" s="161">
        <f t="shared" si="12"/>
        <v>0</v>
      </c>
      <c r="K91" s="150" t="s">
        <v>94</v>
      </c>
    </row>
    <row r="92" spans="2:11" x14ac:dyDescent="0.3">
      <c r="B92" s="287"/>
      <c r="C92" s="218" t="s">
        <v>21</v>
      </c>
      <c r="D92" s="11">
        <v>0</v>
      </c>
      <c r="E92" s="184">
        <v>0</v>
      </c>
      <c r="F92" s="11">
        <v>0</v>
      </c>
      <c r="G92" s="11">
        <v>0</v>
      </c>
      <c r="H92" s="11">
        <f t="shared" si="15"/>
        <v>0</v>
      </c>
      <c r="I92" s="11">
        <v>0</v>
      </c>
      <c r="J92" s="161">
        <f t="shared" si="12"/>
        <v>0</v>
      </c>
      <c r="K92" s="150" t="s">
        <v>94</v>
      </c>
    </row>
    <row r="93" spans="2:11" x14ac:dyDescent="0.3">
      <c r="B93" s="287" t="s">
        <v>84</v>
      </c>
      <c r="C93" s="219" t="s">
        <v>22</v>
      </c>
      <c r="D93" s="11">
        <v>4000</v>
      </c>
      <c r="E93" s="184">
        <v>4000</v>
      </c>
      <c r="F93" s="11">
        <v>2267.6</v>
      </c>
      <c r="G93" s="11">
        <v>4300</v>
      </c>
      <c r="H93" s="11">
        <f t="shared" si="15"/>
        <v>300</v>
      </c>
      <c r="I93" s="255">
        <v>4155</v>
      </c>
      <c r="J93" s="161">
        <f t="shared" si="12"/>
        <v>-145</v>
      </c>
      <c r="K93" s="150">
        <f t="shared" si="13"/>
        <v>1.0387500000000001</v>
      </c>
    </row>
    <row r="94" spans="2:11" x14ac:dyDescent="0.3">
      <c r="B94" s="287"/>
      <c r="C94" s="219" t="s">
        <v>78</v>
      </c>
      <c r="D94" s="11">
        <v>0</v>
      </c>
      <c r="E94" s="184">
        <v>600</v>
      </c>
      <c r="F94" s="11">
        <v>151.30000000000001</v>
      </c>
      <c r="G94" s="11">
        <v>0</v>
      </c>
      <c r="H94" s="11">
        <f t="shared" si="15"/>
        <v>0</v>
      </c>
      <c r="I94" s="11">
        <v>0</v>
      </c>
      <c r="J94" s="161">
        <f t="shared" si="12"/>
        <v>0</v>
      </c>
      <c r="K94" s="150">
        <f t="shared" si="13"/>
        <v>0</v>
      </c>
    </row>
    <row r="95" spans="2:11" x14ac:dyDescent="0.3">
      <c r="B95" s="287" t="s">
        <v>85</v>
      </c>
      <c r="C95" s="219" t="s">
        <v>23</v>
      </c>
      <c r="D95" s="11">
        <v>21000</v>
      </c>
      <c r="E95" s="184">
        <v>21000</v>
      </c>
      <c r="F95" s="11">
        <v>10500</v>
      </c>
      <c r="G95" s="126">
        <v>22237</v>
      </c>
      <c r="H95" s="126">
        <f t="shared" si="15"/>
        <v>1237</v>
      </c>
      <c r="I95" s="256">
        <v>22382</v>
      </c>
      <c r="J95" s="161">
        <f t="shared" si="12"/>
        <v>145</v>
      </c>
      <c r="K95" s="150">
        <f t="shared" si="13"/>
        <v>1.0658095238095238</v>
      </c>
    </row>
    <row r="96" spans="2:11" x14ac:dyDescent="0.3">
      <c r="B96" s="287"/>
      <c r="C96" s="219" t="s">
        <v>69</v>
      </c>
      <c r="D96" s="11">
        <v>0</v>
      </c>
      <c r="E96" s="184">
        <v>30346</v>
      </c>
      <c r="F96" s="11">
        <v>18207.2</v>
      </c>
      <c r="G96" s="126">
        <v>0</v>
      </c>
      <c r="H96" s="126">
        <f t="shared" si="15"/>
        <v>0</v>
      </c>
      <c r="I96" s="126">
        <v>0</v>
      </c>
      <c r="J96" s="161">
        <f t="shared" si="12"/>
        <v>0</v>
      </c>
      <c r="K96" s="150">
        <f t="shared" si="13"/>
        <v>0</v>
      </c>
    </row>
    <row r="97" spans="2:11" x14ac:dyDescent="0.3">
      <c r="B97" s="287"/>
      <c r="C97" s="219" t="s">
        <v>145</v>
      </c>
      <c r="D97" s="11">
        <v>0</v>
      </c>
      <c r="E97" s="184">
        <v>3236</v>
      </c>
      <c r="F97" s="11">
        <v>3235</v>
      </c>
      <c r="G97" s="126">
        <v>0</v>
      </c>
      <c r="H97" s="126">
        <f t="shared" si="15"/>
        <v>0</v>
      </c>
      <c r="I97" s="126">
        <v>0</v>
      </c>
      <c r="J97" s="161">
        <f t="shared" si="12"/>
        <v>0</v>
      </c>
      <c r="K97" s="150" t="s">
        <v>94</v>
      </c>
    </row>
    <row r="98" spans="2:11" x14ac:dyDescent="0.3">
      <c r="B98" s="287"/>
      <c r="C98" s="219" t="s">
        <v>24</v>
      </c>
      <c r="D98" s="11">
        <v>0</v>
      </c>
      <c r="E98" s="184">
        <v>0</v>
      </c>
      <c r="F98" s="11">
        <v>0</v>
      </c>
      <c r="G98" s="126">
        <v>0</v>
      </c>
      <c r="H98" s="126">
        <f t="shared" si="15"/>
        <v>0</v>
      </c>
      <c r="I98" s="126">
        <v>0</v>
      </c>
      <c r="J98" s="161">
        <f t="shared" si="12"/>
        <v>0</v>
      </c>
      <c r="K98" s="150" t="s">
        <v>94</v>
      </c>
    </row>
    <row r="99" spans="2:11" x14ac:dyDescent="0.3">
      <c r="B99" s="261" t="s">
        <v>83</v>
      </c>
      <c r="C99" s="219" t="s">
        <v>25</v>
      </c>
      <c r="D99" s="11">
        <v>118760</v>
      </c>
      <c r="E99" s="184">
        <v>119228</v>
      </c>
      <c r="F99" s="11">
        <v>60368</v>
      </c>
      <c r="G99" s="126">
        <v>132072</v>
      </c>
      <c r="H99" s="126">
        <f t="shared" si="15"/>
        <v>13312</v>
      </c>
      <c r="I99" s="256">
        <v>127400</v>
      </c>
      <c r="J99" s="161">
        <f t="shared" si="12"/>
        <v>-4672</v>
      </c>
      <c r="K99" s="150">
        <f t="shared" si="13"/>
        <v>1.0685409467574731</v>
      </c>
    </row>
    <row r="100" spans="2:11" x14ac:dyDescent="0.3">
      <c r="B100" s="263"/>
      <c r="C100" s="219" t="s">
        <v>26</v>
      </c>
      <c r="D100" s="14">
        <v>5000</v>
      </c>
      <c r="E100" s="184">
        <v>5000</v>
      </c>
      <c r="F100" s="11">
        <v>5000</v>
      </c>
      <c r="G100" s="127">
        <v>5000</v>
      </c>
      <c r="H100" s="127">
        <f t="shared" si="15"/>
        <v>0</v>
      </c>
      <c r="I100" s="127">
        <v>5000</v>
      </c>
      <c r="J100" s="162">
        <f t="shared" si="12"/>
        <v>0</v>
      </c>
      <c r="K100" s="170" t="s">
        <v>94</v>
      </c>
    </row>
    <row r="101" spans="2:11" x14ac:dyDescent="0.3">
      <c r="B101" s="287" t="s">
        <v>85</v>
      </c>
      <c r="C101" s="220" t="s">
        <v>27</v>
      </c>
      <c r="D101" s="14">
        <v>18564</v>
      </c>
      <c r="E101" s="185">
        <v>21088</v>
      </c>
      <c r="F101" s="14">
        <v>10125</v>
      </c>
      <c r="G101" s="127">
        <v>25170</v>
      </c>
      <c r="H101" s="127">
        <f t="shared" ref="H101:H102" si="20">SUM(G101-D101)</f>
        <v>6606</v>
      </c>
      <c r="I101" s="257">
        <v>24536</v>
      </c>
      <c r="J101" s="162">
        <f t="shared" ref="J101:J102" si="21">I101-G101</f>
        <v>-634</v>
      </c>
      <c r="K101" s="170">
        <f t="shared" si="13"/>
        <v>1.1635053110773901</v>
      </c>
    </row>
    <row r="102" spans="2:11" x14ac:dyDescent="0.3">
      <c r="B102" s="287"/>
      <c r="C102" s="220" t="s">
        <v>79</v>
      </c>
      <c r="D102" s="14">
        <v>0</v>
      </c>
      <c r="E102" s="185">
        <v>1235</v>
      </c>
      <c r="F102" s="14">
        <v>1235</v>
      </c>
      <c r="G102" s="14">
        <v>0</v>
      </c>
      <c r="H102" s="14">
        <f t="shared" si="20"/>
        <v>0</v>
      </c>
      <c r="I102" s="14">
        <v>0</v>
      </c>
      <c r="J102" s="162">
        <f t="shared" si="21"/>
        <v>0</v>
      </c>
      <c r="K102" s="170">
        <f t="shared" si="13"/>
        <v>0</v>
      </c>
    </row>
    <row r="103" spans="2:11" x14ac:dyDescent="0.3">
      <c r="B103" s="287"/>
      <c r="C103" s="220" t="s">
        <v>146</v>
      </c>
      <c r="D103" s="14">
        <v>0</v>
      </c>
      <c r="E103" s="185">
        <v>184</v>
      </c>
      <c r="F103" s="14">
        <v>184</v>
      </c>
      <c r="G103" s="14"/>
      <c r="H103" s="14"/>
      <c r="I103" s="14"/>
      <c r="J103" s="162"/>
      <c r="K103" s="170"/>
    </row>
    <row r="104" spans="2:11" ht="15" thickBot="1" x14ac:dyDescent="0.35">
      <c r="B104" s="287"/>
      <c r="C104" s="220" t="s">
        <v>68</v>
      </c>
      <c r="D104" s="77">
        <v>0</v>
      </c>
      <c r="E104" s="186">
        <v>455</v>
      </c>
      <c r="F104" s="77">
        <v>455</v>
      </c>
      <c r="G104" s="77">
        <v>0</v>
      </c>
      <c r="H104" s="77">
        <f t="shared" si="15"/>
        <v>0</v>
      </c>
      <c r="I104" s="77">
        <v>0</v>
      </c>
      <c r="J104" s="163">
        <f t="shared" si="12"/>
        <v>0</v>
      </c>
      <c r="K104" s="171" t="s">
        <v>94</v>
      </c>
    </row>
    <row r="105" spans="2:11" ht="15" thickBot="1" x14ac:dyDescent="0.35">
      <c r="B105" s="125"/>
      <c r="C105" s="32" t="s">
        <v>28</v>
      </c>
      <c r="D105" s="113">
        <f>SUM(D106:D115)</f>
        <v>126976</v>
      </c>
      <c r="E105" s="113">
        <f>SUM(E106:E115)</f>
        <v>142342</v>
      </c>
      <c r="F105" s="113">
        <f>SUM(F106:F111)</f>
        <v>63217.5</v>
      </c>
      <c r="G105" s="113">
        <f>SUM(G106:G115)</f>
        <v>134163</v>
      </c>
      <c r="H105" s="113">
        <f>SUM(H106:H115)</f>
        <v>7187</v>
      </c>
      <c r="I105" s="113">
        <f>SUM(I106:I115)</f>
        <v>134163</v>
      </c>
      <c r="J105" s="164">
        <f t="shared" si="12"/>
        <v>0</v>
      </c>
      <c r="K105" s="172">
        <f t="shared" si="13"/>
        <v>0.9425397985134395</v>
      </c>
    </row>
    <row r="106" spans="2:11" x14ac:dyDescent="0.3">
      <c r="B106" s="272" t="s">
        <v>83</v>
      </c>
      <c r="C106" s="217" t="s">
        <v>29</v>
      </c>
      <c r="D106" s="114">
        <v>72189</v>
      </c>
      <c r="E106" s="114">
        <v>74491</v>
      </c>
      <c r="F106" s="114">
        <v>37839.4</v>
      </c>
      <c r="G106" s="114">
        <v>79376</v>
      </c>
      <c r="H106" s="114">
        <f t="shared" si="15"/>
        <v>7187</v>
      </c>
      <c r="I106" s="114">
        <v>79376</v>
      </c>
      <c r="J106" s="242">
        <f>I106-G106</f>
        <v>0</v>
      </c>
      <c r="K106" s="169">
        <f t="shared" si="13"/>
        <v>1.0655783920205126</v>
      </c>
    </row>
    <row r="107" spans="2:11" x14ac:dyDescent="0.3">
      <c r="B107" s="273"/>
      <c r="C107" s="218" t="s">
        <v>30</v>
      </c>
      <c r="D107" s="11">
        <v>87</v>
      </c>
      <c r="E107" s="11">
        <v>87</v>
      </c>
      <c r="F107" s="11">
        <v>17.899999999999999</v>
      </c>
      <c r="G107" s="11">
        <v>87</v>
      </c>
      <c r="H107" s="11">
        <f t="shared" si="15"/>
        <v>0</v>
      </c>
      <c r="I107" s="11">
        <v>87</v>
      </c>
      <c r="J107" s="243">
        <f t="shared" si="12"/>
        <v>0</v>
      </c>
      <c r="K107" s="150">
        <f t="shared" si="13"/>
        <v>1</v>
      </c>
    </row>
    <row r="108" spans="2:11" x14ac:dyDescent="0.3">
      <c r="B108" s="273"/>
      <c r="C108" s="218" t="s">
        <v>71</v>
      </c>
      <c r="D108" s="11">
        <v>0</v>
      </c>
      <c r="E108" s="11">
        <v>0</v>
      </c>
      <c r="F108" s="11">
        <v>0</v>
      </c>
      <c r="G108" s="11">
        <v>0</v>
      </c>
      <c r="H108" s="11">
        <f t="shared" si="15"/>
        <v>0</v>
      </c>
      <c r="I108" s="11">
        <v>0</v>
      </c>
      <c r="J108" s="243">
        <f t="shared" si="12"/>
        <v>0</v>
      </c>
      <c r="K108" s="150" t="s">
        <v>94</v>
      </c>
    </row>
    <row r="109" spans="2:11" x14ac:dyDescent="0.3">
      <c r="B109" s="273"/>
      <c r="C109" s="218" t="s">
        <v>72</v>
      </c>
      <c r="D109" s="11">
        <v>0</v>
      </c>
      <c r="E109" s="11">
        <v>0</v>
      </c>
      <c r="F109" s="11">
        <v>0</v>
      </c>
      <c r="G109" s="11">
        <v>0</v>
      </c>
      <c r="H109" s="11">
        <f t="shared" si="15"/>
        <v>0</v>
      </c>
      <c r="I109" s="11">
        <v>0</v>
      </c>
      <c r="J109" s="243">
        <f t="shared" si="12"/>
        <v>0</v>
      </c>
      <c r="K109" s="150" t="s">
        <v>94</v>
      </c>
    </row>
    <row r="110" spans="2:11" x14ac:dyDescent="0.3">
      <c r="B110" s="274"/>
      <c r="C110" s="218" t="s">
        <v>99</v>
      </c>
      <c r="D110" s="11">
        <v>4700</v>
      </c>
      <c r="E110" s="11">
        <v>4700</v>
      </c>
      <c r="F110" s="11">
        <v>360.2</v>
      </c>
      <c r="G110" s="11">
        <v>4700</v>
      </c>
      <c r="H110" s="11">
        <f t="shared" si="15"/>
        <v>0</v>
      </c>
      <c r="I110" s="11">
        <v>4700</v>
      </c>
      <c r="J110" s="243">
        <f t="shared" si="12"/>
        <v>0</v>
      </c>
      <c r="K110" s="150">
        <v>0</v>
      </c>
    </row>
    <row r="111" spans="2:11" x14ac:dyDescent="0.3">
      <c r="B111" s="261" t="s">
        <v>83</v>
      </c>
      <c r="C111" s="219" t="s">
        <v>31</v>
      </c>
      <c r="D111" s="11">
        <v>50000</v>
      </c>
      <c r="E111" s="11">
        <v>50000</v>
      </c>
      <c r="F111" s="11">
        <v>25000</v>
      </c>
      <c r="G111" s="126">
        <v>50000</v>
      </c>
      <c r="H111" s="11">
        <f t="shared" si="15"/>
        <v>0</v>
      </c>
      <c r="I111" s="126">
        <v>50000</v>
      </c>
      <c r="J111" s="243">
        <f t="shared" si="12"/>
        <v>0</v>
      </c>
      <c r="K111" s="150">
        <f t="shared" si="13"/>
        <v>1</v>
      </c>
    </row>
    <row r="112" spans="2:11" x14ac:dyDescent="0.3">
      <c r="B112" s="262"/>
      <c r="C112" s="219" t="s">
        <v>102</v>
      </c>
      <c r="D112" s="11">
        <v>0</v>
      </c>
      <c r="E112" s="11">
        <v>8902</v>
      </c>
      <c r="F112" s="11">
        <v>0</v>
      </c>
      <c r="G112" s="126">
        <v>0</v>
      </c>
      <c r="H112" s="11">
        <f t="shared" si="15"/>
        <v>0</v>
      </c>
      <c r="I112" s="126">
        <v>0</v>
      </c>
      <c r="J112" s="243">
        <f t="shared" si="12"/>
        <v>0</v>
      </c>
      <c r="K112" s="150">
        <f t="shared" si="13"/>
        <v>0</v>
      </c>
    </row>
    <row r="113" spans="2:12" x14ac:dyDescent="0.3">
      <c r="B113" s="262"/>
      <c r="C113" s="219" t="s">
        <v>147</v>
      </c>
      <c r="D113" s="11">
        <v>0</v>
      </c>
      <c r="E113" s="11">
        <v>662</v>
      </c>
      <c r="F113" s="11">
        <v>0</v>
      </c>
      <c r="G113" s="126">
        <v>0</v>
      </c>
      <c r="H113" s="11">
        <f t="shared" si="15"/>
        <v>0</v>
      </c>
      <c r="I113" s="126">
        <v>0</v>
      </c>
      <c r="J113" s="243">
        <f t="shared" si="12"/>
        <v>0</v>
      </c>
      <c r="K113" s="150">
        <f t="shared" si="13"/>
        <v>0</v>
      </c>
    </row>
    <row r="114" spans="2:12" x14ac:dyDescent="0.3">
      <c r="B114" s="263"/>
      <c r="C114" s="219" t="s">
        <v>148</v>
      </c>
      <c r="D114" s="11">
        <v>0</v>
      </c>
      <c r="E114" s="11">
        <v>3500</v>
      </c>
      <c r="F114" s="11">
        <v>0</v>
      </c>
      <c r="G114" s="126">
        <v>0</v>
      </c>
      <c r="H114" s="11">
        <f t="shared" si="15"/>
        <v>0</v>
      </c>
      <c r="I114" s="126">
        <v>0</v>
      </c>
      <c r="J114" s="243">
        <f t="shared" si="12"/>
        <v>0</v>
      </c>
      <c r="K114" s="150">
        <f t="shared" si="13"/>
        <v>0</v>
      </c>
    </row>
    <row r="115" spans="2:12" ht="15" thickBot="1" x14ac:dyDescent="0.35">
      <c r="B115" s="182" t="s">
        <v>83</v>
      </c>
      <c r="C115" s="241" t="s">
        <v>111</v>
      </c>
      <c r="D115" s="118">
        <v>0</v>
      </c>
      <c r="E115" s="118">
        <v>0</v>
      </c>
      <c r="F115" s="118">
        <v>0</v>
      </c>
      <c r="G115" s="226">
        <v>0</v>
      </c>
      <c r="H115" s="118">
        <f t="shared" si="15"/>
        <v>0</v>
      </c>
      <c r="I115" s="226">
        <v>0</v>
      </c>
      <c r="J115" s="244">
        <f t="shared" si="12"/>
        <v>0</v>
      </c>
      <c r="K115" s="150" t="s">
        <v>94</v>
      </c>
      <c r="L115" s="207"/>
    </row>
    <row r="116" spans="2:12" ht="16.2" thickBot="1" x14ac:dyDescent="0.35">
      <c r="B116" s="136"/>
      <c r="C116" s="53" t="s">
        <v>114</v>
      </c>
      <c r="D116" s="103">
        <f>D105+D86+D85++D84+D83+D81+D80+D79+D78+D77+D76+D70+D69+D68+D67+D66+D65+D64+D63</f>
        <v>1171490</v>
      </c>
      <c r="E116" s="103">
        <f>E105+E86+E85++E84+E83+E81+E80+E79+E78+E77+E76+E70+E69+E68+E67+E66+E65+E64+E63</f>
        <v>1323340.5</v>
      </c>
      <c r="F116" s="103">
        <f>F105+F86+F85++F84+F83+F81+F80+F79+F78+F77+F76+F70+F69+F68+F67+F66+F65+F64+F63</f>
        <v>492582.29999999993</v>
      </c>
      <c r="G116" s="103">
        <f>G105+G86+G85++G84+G83+G81+G80+G79+G78+G77+G76+G70+G69+G68+G67+G66+G65+G64+G63</f>
        <v>1212425</v>
      </c>
      <c r="H116" s="210">
        <f>SUM(G116-D116)</f>
        <v>40935</v>
      </c>
      <c r="I116" s="103">
        <f>I105+I86+I85++I84+I83+I82+I81+I80+I79+I78+I77+I76+I70+I69+I68+I67+I66+I65+I64+I63</f>
        <v>1203441</v>
      </c>
      <c r="J116" s="165">
        <f>J105+J86+J85+J84+J83++J82+J81+J80+J79+J78+J77+J76+J70+J69+J68+J67+J66+J65+J64+J63</f>
        <v>-8984</v>
      </c>
      <c r="K116" s="211">
        <f>I116/E116</f>
        <v>0.90939633450347812</v>
      </c>
    </row>
    <row r="117" spans="2:12" x14ac:dyDescent="0.3">
      <c r="C117" s="138" t="s">
        <v>112</v>
      </c>
      <c r="D117" s="139">
        <v>0</v>
      </c>
      <c r="E117" s="139">
        <v>0</v>
      </c>
      <c r="F117" s="178"/>
      <c r="G117" s="139">
        <v>0</v>
      </c>
      <c r="H117" s="114">
        <f>SUM(G117-D117)</f>
        <v>0</v>
      </c>
      <c r="I117" s="139">
        <v>0</v>
      </c>
      <c r="J117" s="160">
        <f>I117-G117</f>
        <v>0</v>
      </c>
      <c r="K117" s="169">
        <v>0</v>
      </c>
    </row>
    <row r="118" spans="2:12" ht="15" thickBot="1" x14ac:dyDescent="0.35">
      <c r="C118" s="137" t="s">
        <v>92</v>
      </c>
      <c r="D118" s="36">
        <v>49170</v>
      </c>
      <c r="E118" s="36">
        <v>49170</v>
      </c>
      <c r="F118" s="175"/>
      <c r="G118" s="36">
        <v>49170</v>
      </c>
      <c r="H118" s="118">
        <v>0</v>
      </c>
      <c r="I118" s="36">
        <v>49170</v>
      </c>
      <c r="J118" s="176">
        <f>I118-G118</f>
        <v>0</v>
      </c>
      <c r="K118" s="177">
        <f t="shared" si="13"/>
        <v>1</v>
      </c>
    </row>
    <row r="119" spans="2:12" ht="16.2" thickBot="1" x14ac:dyDescent="0.35">
      <c r="C119" s="237" t="s">
        <v>93</v>
      </c>
      <c r="D119" s="51">
        <f>D116+D118</f>
        <v>1220660</v>
      </c>
      <c r="E119" s="51">
        <f>E116+E118+E122</f>
        <v>1336809.5</v>
      </c>
      <c r="F119" s="51">
        <f t="shared" ref="F119:J119" si="22">F116+F118</f>
        <v>492582.29999999993</v>
      </c>
      <c r="G119" s="51">
        <f>G116+G118</f>
        <v>1261595</v>
      </c>
      <c r="H119" s="51">
        <f t="shared" si="22"/>
        <v>40935</v>
      </c>
      <c r="I119" s="51">
        <f>I116+I118</f>
        <v>1252611</v>
      </c>
      <c r="J119" s="166">
        <f t="shared" si="22"/>
        <v>-8984</v>
      </c>
      <c r="K119" s="173">
        <f t="shared" si="13"/>
        <v>0.93701533389761216</v>
      </c>
    </row>
    <row r="120" spans="2:12" x14ac:dyDescent="0.3">
      <c r="C120" s="138" t="s">
        <v>33</v>
      </c>
      <c r="D120" s="234">
        <v>867916</v>
      </c>
      <c r="E120" s="139">
        <v>969775.5</v>
      </c>
      <c r="F120" s="139"/>
      <c r="G120" s="139">
        <v>880887</v>
      </c>
      <c r="H120" s="114">
        <f t="shared" si="15"/>
        <v>12971</v>
      </c>
      <c r="I120" s="139">
        <v>916430</v>
      </c>
      <c r="J120" s="160">
        <f t="shared" si="12"/>
        <v>35543</v>
      </c>
      <c r="K120" s="169">
        <f t="shared" si="13"/>
        <v>0.944991907920957</v>
      </c>
    </row>
    <row r="121" spans="2:12" x14ac:dyDescent="0.3">
      <c r="C121" s="142" t="s">
        <v>91</v>
      </c>
      <c r="D121" s="235">
        <v>303574</v>
      </c>
      <c r="E121" s="143">
        <v>353565</v>
      </c>
      <c r="F121" s="143"/>
      <c r="G121" s="143">
        <v>298284</v>
      </c>
      <c r="H121" s="11">
        <f>SUM(G121-D121)</f>
        <v>-5290</v>
      </c>
      <c r="I121" s="143">
        <f>I30</f>
        <v>287011</v>
      </c>
      <c r="J121" s="161">
        <f t="shared" si="12"/>
        <v>-11273</v>
      </c>
      <c r="K121" s="150">
        <f t="shared" si="13"/>
        <v>0.811763042156322</v>
      </c>
    </row>
    <row r="122" spans="2:12" x14ac:dyDescent="0.3">
      <c r="C122" s="238" t="s">
        <v>144</v>
      </c>
      <c r="D122" s="235">
        <v>0</v>
      </c>
      <c r="E122" s="143">
        <v>-35701</v>
      </c>
      <c r="F122" s="143"/>
      <c r="G122" s="143"/>
      <c r="H122" s="11">
        <f>SUM(G122-D122)</f>
        <v>0</v>
      </c>
      <c r="I122" s="143"/>
      <c r="J122" s="161">
        <f t="shared" ref="J122" si="23">I122-G122</f>
        <v>0</v>
      </c>
      <c r="K122" s="150">
        <f t="shared" ref="K122" si="24">I122/E122</f>
        <v>0</v>
      </c>
    </row>
    <row r="123" spans="2:12" ht="15" thickBot="1" x14ac:dyDescent="0.35">
      <c r="C123" s="239" t="s">
        <v>92</v>
      </c>
      <c r="D123" s="236">
        <f>D118+D117</f>
        <v>49170</v>
      </c>
      <c r="E123" s="140">
        <v>49170</v>
      </c>
      <c r="F123" s="140"/>
      <c r="G123" s="181">
        <f t="shared" ref="G123" si="25">G118+G117</f>
        <v>49170</v>
      </c>
      <c r="H123" s="141">
        <f t="shared" ref="H123:J123" si="26">H118+H117</f>
        <v>0</v>
      </c>
      <c r="I123" s="181">
        <f t="shared" si="26"/>
        <v>49170</v>
      </c>
      <c r="J123" s="167">
        <f t="shared" si="26"/>
        <v>0</v>
      </c>
      <c r="K123" s="174">
        <f t="shared" si="13"/>
        <v>1</v>
      </c>
    </row>
    <row r="124" spans="2:12" x14ac:dyDescent="0.3"/>
    <row r="125" spans="2:12" x14ac:dyDescent="0.3">
      <c r="C125" s="37"/>
      <c r="D125" s="38"/>
      <c r="E125" s="38"/>
      <c r="F125" s="31"/>
      <c r="G125" s="38"/>
      <c r="H125" s="17"/>
    </row>
    <row r="126" spans="2:12" x14ac:dyDescent="0.3">
      <c r="C126" s="39"/>
      <c r="D126" s="40" t="s">
        <v>65</v>
      </c>
      <c r="E126" s="40" t="s">
        <v>80</v>
      </c>
      <c r="F126" s="40"/>
      <c r="G126" s="40"/>
      <c r="H126" s="67"/>
    </row>
    <row r="127" spans="2:12" ht="15" thickBot="1" x14ac:dyDescent="0.35">
      <c r="C127" s="16"/>
      <c r="D127" s="20"/>
      <c r="E127" s="18"/>
      <c r="F127" s="19"/>
      <c r="G127" s="16"/>
      <c r="H127" s="16"/>
    </row>
    <row r="128" spans="2:12" ht="15" thickBot="1" x14ac:dyDescent="0.35">
      <c r="C128" s="16"/>
      <c r="D128" s="20"/>
      <c r="E128" s="88" t="s">
        <v>53</v>
      </c>
      <c r="F128" s="93" t="s">
        <v>54</v>
      </c>
      <c r="G128" s="92" t="s">
        <v>55</v>
      </c>
      <c r="H128" s="54"/>
    </row>
    <row r="129" spans="4:10" x14ac:dyDescent="0.3">
      <c r="D129" s="19"/>
      <c r="E129" s="89" t="s">
        <v>34</v>
      </c>
      <c r="F129" s="52">
        <f>G16</f>
        <v>1261595</v>
      </c>
      <c r="G129" s="227">
        <f>I16</f>
        <v>1252611</v>
      </c>
      <c r="H129" s="75"/>
      <c r="I129" s="60" t="s">
        <v>70</v>
      </c>
    </row>
    <row r="130" spans="4:10" ht="15" thickBot="1" x14ac:dyDescent="0.35">
      <c r="D130" s="19"/>
      <c r="E130" s="90" t="s">
        <v>35</v>
      </c>
      <c r="F130" s="13">
        <f>G119</f>
        <v>1261595</v>
      </c>
      <c r="G130" s="228">
        <f>I119</f>
        <v>1252611</v>
      </c>
      <c r="H130" s="259" t="s">
        <v>1</v>
      </c>
      <c r="I130" s="229">
        <f>(SUM(J63:J86)+J105)*-1</f>
        <v>8984</v>
      </c>
    </row>
    <row r="131" spans="4:10" ht="15" thickBot="1" x14ac:dyDescent="0.35">
      <c r="D131" s="19"/>
      <c r="E131" s="91" t="s">
        <v>36</v>
      </c>
      <c r="F131" s="104">
        <f>SUM(F129-F130)</f>
        <v>0</v>
      </c>
      <c r="G131" s="105">
        <f>G129-G130</f>
        <v>0</v>
      </c>
      <c r="H131" s="55"/>
      <c r="I131" s="60"/>
    </row>
    <row r="132" spans="4:10" x14ac:dyDescent="0.3">
      <c r="D132" s="19"/>
    </row>
    <row r="133" spans="4:10" x14ac:dyDescent="0.3">
      <c r="E133" s="87" t="s">
        <v>0</v>
      </c>
      <c r="F133" s="116" t="s">
        <v>67</v>
      </c>
      <c r="G133" s="229">
        <f>F131</f>
        <v>0</v>
      </c>
      <c r="H133" s="116"/>
      <c r="I133" s="230"/>
      <c r="J133" s="116"/>
    </row>
    <row r="134" spans="4:10" x14ac:dyDescent="0.3">
      <c r="F134" s="116" t="s">
        <v>96</v>
      </c>
      <c r="G134" s="229">
        <f>J12</f>
        <v>0</v>
      </c>
      <c r="H134" s="116"/>
      <c r="I134" s="230"/>
      <c r="J134" s="116"/>
    </row>
    <row r="135" spans="4:10" x14ac:dyDescent="0.3">
      <c r="F135" s="231" t="s">
        <v>66</v>
      </c>
      <c r="G135" s="229">
        <f>I14</f>
        <v>99195</v>
      </c>
      <c r="H135" s="232" t="s">
        <v>63</v>
      </c>
      <c r="I135" s="230"/>
      <c r="J135" s="116"/>
    </row>
    <row r="136" spans="4:10" x14ac:dyDescent="0.3">
      <c r="F136" s="231" t="s">
        <v>64</v>
      </c>
      <c r="G136" s="229">
        <f>I15</f>
        <v>10000</v>
      </c>
      <c r="H136" s="232" t="s">
        <v>97</v>
      </c>
      <c r="I136" s="230"/>
      <c r="J136" s="116"/>
    </row>
    <row r="137" spans="4:10" x14ac:dyDescent="0.3">
      <c r="F137" s="231" t="s">
        <v>98</v>
      </c>
      <c r="G137" s="229">
        <v>0</v>
      </c>
      <c r="H137" s="232"/>
      <c r="I137" s="230"/>
      <c r="J137" s="116"/>
    </row>
    <row r="138" spans="4:10" x14ac:dyDescent="0.3">
      <c r="F138" s="78" t="s">
        <v>2</v>
      </c>
      <c r="G138" s="79">
        <f>SUM(G133:G137)</f>
        <v>109195</v>
      </c>
      <c r="I138" s="60"/>
    </row>
    <row r="139" spans="4:10" x14ac:dyDescent="0.3">
      <c r="I139" s="2"/>
    </row>
    <row r="140" spans="4:10" x14ac:dyDescent="0.3">
      <c r="I140" s="2"/>
    </row>
    <row r="141" spans="4:10" x14ac:dyDescent="0.3"/>
    <row r="142" spans="4:10" x14ac:dyDescent="0.3"/>
    <row r="143" spans="4:10" x14ac:dyDescent="0.3"/>
    <row r="144" spans="4:10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</sheetData>
  <mergeCells count="14">
    <mergeCell ref="B111:B114"/>
    <mergeCell ref="C1:H2"/>
    <mergeCell ref="C48:I49"/>
    <mergeCell ref="B106:B110"/>
    <mergeCell ref="C59:K60"/>
    <mergeCell ref="C25:K26"/>
    <mergeCell ref="C3:K4"/>
    <mergeCell ref="B99:B100"/>
    <mergeCell ref="B95:B98"/>
    <mergeCell ref="B93:B94"/>
    <mergeCell ref="B87:B92"/>
    <mergeCell ref="B101:B104"/>
    <mergeCell ref="B70:B75"/>
    <mergeCell ref="B63:B64"/>
  </mergeCells>
  <phoneticPr fontId="13" type="noConversion"/>
  <conditionalFormatting sqref="B101:B106 B111 B115:B122 B67:B70 B125:B1048576 B1:B63 B76:B99">
    <cfRule type="containsText" dxfId="11" priority="9" operator="containsText" text="TAJ">
      <formula>NOT(ISERROR(SEARCH("TAJ",B1)))</formula>
    </cfRule>
    <cfRule type="containsText" dxfId="10" priority="10" operator="containsText" text="1NÁM">
      <formula>NOT(ISERROR(SEARCH("1NÁM",B1)))</formula>
    </cfRule>
    <cfRule type="containsText" dxfId="9" priority="11" operator="containsText" text="2NÁM">
      <formula>NOT(ISERROR(SEARCH("2NÁM",B1)))</formula>
    </cfRule>
    <cfRule type="containsText" dxfId="8" priority="12" operator="containsText" text="PRIM">
      <formula>NOT(ISERROR(SEARCH("PRIM",B1)))</formula>
    </cfRule>
  </conditionalFormatting>
  <conditionalFormatting sqref="B66">
    <cfRule type="containsText" dxfId="7" priority="5" operator="containsText" text="TAJ">
      <formula>NOT(ISERROR(SEARCH("TAJ",B66)))</formula>
    </cfRule>
    <cfRule type="containsText" dxfId="6" priority="6" operator="containsText" text="1NÁM">
      <formula>NOT(ISERROR(SEARCH("1NÁM",B66)))</formula>
    </cfRule>
    <cfRule type="containsText" dxfId="5" priority="7" operator="containsText" text="2NÁM">
      <formula>NOT(ISERROR(SEARCH("2NÁM",B66)))</formula>
    </cfRule>
    <cfRule type="containsText" dxfId="4" priority="8" operator="containsText" text="PRIM">
      <formula>NOT(ISERROR(SEARCH("PRIM",B66)))</formula>
    </cfRule>
  </conditionalFormatting>
  <conditionalFormatting sqref="B65">
    <cfRule type="containsText" dxfId="3" priority="1" operator="containsText" text="TAJ">
      <formula>NOT(ISERROR(SEARCH("TAJ",B65)))</formula>
    </cfRule>
    <cfRule type="containsText" dxfId="2" priority="2" operator="containsText" text="1NÁM">
      <formula>NOT(ISERROR(SEARCH("1NÁM",B65)))</formula>
    </cfRule>
    <cfRule type="containsText" dxfId="1" priority="3" operator="containsText" text="2NÁM">
      <formula>NOT(ISERROR(SEARCH("2NÁM",B65)))</formula>
    </cfRule>
    <cfRule type="containsText" dxfId="0" priority="4" operator="containsText" text="PRIM">
      <formula>NOT(ISERROR(SEARCH("PRIM",B65)))</formula>
    </cfRule>
  </conditionalFormatting>
  <printOptions horizontalCentered="1" verticalCentered="1"/>
  <pageMargins left="0.51181102362204722" right="0.51181102362204722" top="0.59055118110236227" bottom="0.59055118110236227" header="0.31496062992125984" footer="0.31496062992125984"/>
  <pageSetup paperSize="9"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2018-11-06T11:54:33Z</cp:lastPrinted>
  <dcterms:created xsi:type="dcterms:W3CDTF">2013-09-18T06:48:31Z</dcterms:created>
  <dcterms:modified xsi:type="dcterms:W3CDTF">2018-11-27T09:13:31Z</dcterms:modified>
</cp:coreProperties>
</file>